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16"/>
  </bookViews>
  <sheets>
    <sheet name="Naslovna strana" sheetId="1" r:id="rId1"/>
    <sheet name="Proračun_opći_dio" sheetId="2" r:id="rId2"/>
    <sheet name="Proračun_posebni_dio" sheetId="3" r:id="rId3"/>
    <sheet name="Organizacijska_klasifikacija" sheetId="4" r:id="rId4"/>
    <sheet name="Ekonomska_klasifikacija" sheetId="5" r:id="rId5"/>
  </sheets>
  <definedNames>
    <definedName name="OLE_LINK1" localSheetId="2">Proračun_posebni_dio!#REF!</definedName>
    <definedName name="Proračun_opći_dio_4_razina_">Proračun_opći_dio!$B$3:$E$54</definedName>
    <definedName name="Proračun_posebni_dio_4_razina_">Proračun_posebni_dio!$A$3:$E$313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8" i="3"/>
  <c r="E32" i="1"/>
  <c r="D47" i="3"/>
  <c r="E47"/>
  <c r="D323"/>
  <c r="D322"/>
  <c r="D321"/>
  <c r="D320"/>
  <c r="D319"/>
  <c r="D318"/>
  <c r="D317"/>
  <c r="D316"/>
  <c r="D312"/>
  <c r="D310"/>
  <c r="D309" s="1"/>
  <c r="D303"/>
  <c r="D302" s="1"/>
  <c r="D300" s="1"/>
  <c r="D296"/>
  <c r="D295"/>
  <c r="D293" s="1"/>
  <c r="D290"/>
  <c r="D287"/>
  <c r="D286"/>
  <c r="D284"/>
  <c r="D283"/>
  <c r="D280"/>
  <c r="D279"/>
  <c r="D277"/>
  <c r="D278" s="1"/>
  <c r="D276"/>
  <c r="D274"/>
  <c r="C22" i="5" s="1"/>
  <c r="D272" i="3"/>
  <c r="D271" s="1"/>
  <c r="D268" s="1"/>
  <c r="D264"/>
  <c r="D263"/>
  <c r="D262" s="1"/>
  <c r="D258"/>
  <c r="D256"/>
  <c r="D252"/>
  <c r="D251"/>
  <c r="D249" s="1"/>
  <c r="D243"/>
  <c r="D239"/>
  <c r="D238"/>
  <c r="D237"/>
  <c r="D236"/>
  <c r="D235" s="1"/>
  <c r="D233"/>
  <c r="D232" s="1"/>
  <c r="D230" s="1"/>
  <c r="D227"/>
  <c r="D226"/>
  <c r="D224" s="1"/>
  <c r="D221"/>
  <c r="D220"/>
  <c r="D217"/>
  <c r="D219" s="1"/>
  <c r="D214"/>
  <c r="D213" s="1"/>
  <c r="D211" s="1"/>
  <c r="D206"/>
  <c r="D205" s="1"/>
  <c r="D203" s="1"/>
  <c r="D200"/>
  <c r="D197"/>
  <c r="D196"/>
  <c r="D194" s="1"/>
  <c r="D190"/>
  <c r="D189"/>
  <c r="D187"/>
  <c r="D188" s="1"/>
  <c r="D186"/>
  <c r="D184"/>
  <c r="D181"/>
  <c r="D180" s="1"/>
  <c r="D178" s="1"/>
  <c r="D179" s="1"/>
  <c r="D177" s="1"/>
  <c r="D175"/>
  <c r="D174"/>
  <c r="D172" s="1"/>
  <c r="D168"/>
  <c r="D166"/>
  <c r="D164"/>
  <c r="D163"/>
  <c r="D161" s="1"/>
  <c r="D158"/>
  <c r="D157"/>
  <c r="D155"/>
  <c r="D153"/>
  <c r="D152"/>
  <c r="D149" s="1"/>
  <c r="D145"/>
  <c r="D143"/>
  <c r="D142"/>
  <c r="D139" s="1"/>
  <c r="D136"/>
  <c r="D135"/>
  <c r="F135" s="1"/>
  <c r="D133"/>
  <c r="D132"/>
  <c r="D129"/>
  <c r="D128" s="1"/>
  <c r="D124" s="1"/>
  <c r="D127" s="1"/>
  <c r="D121"/>
  <c r="D120"/>
  <c r="D117" s="1"/>
  <c r="D113"/>
  <c r="D112"/>
  <c r="D110"/>
  <c r="D111" s="1"/>
  <c r="D109" s="1"/>
  <c r="D107"/>
  <c r="D106" s="1"/>
  <c r="D100"/>
  <c r="D99" s="1"/>
  <c r="D96" s="1"/>
  <c r="D97" s="1"/>
  <c r="D95" s="1"/>
  <c r="D92"/>
  <c r="D91"/>
  <c r="D89"/>
  <c r="D90" s="1"/>
  <c r="D88" s="1"/>
  <c r="D85"/>
  <c r="D84" s="1"/>
  <c r="D82" s="1"/>
  <c r="D83" s="1"/>
  <c r="D81" s="1"/>
  <c r="D78"/>
  <c r="F78" s="1"/>
  <c r="D77"/>
  <c r="D70"/>
  <c r="D69"/>
  <c r="D67"/>
  <c r="D66"/>
  <c r="D62"/>
  <c r="D61" s="1"/>
  <c r="D58" s="1"/>
  <c r="D60" s="1"/>
  <c r="D55"/>
  <c r="D51"/>
  <c r="D50" s="1"/>
  <c r="D45"/>
  <c r="D41"/>
  <c r="D40"/>
  <c r="D37" s="1"/>
  <c r="D34"/>
  <c r="D30"/>
  <c r="D29"/>
  <c r="D28"/>
  <c r="E28" s="1"/>
  <c r="F28" s="1"/>
  <c r="D26"/>
  <c r="D27" s="1"/>
  <c r="D25" s="1"/>
  <c r="D19"/>
  <c r="D18" s="1"/>
  <c r="D12"/>
  <c r="C12" i="5" s="1"/>
  <c r="D11" i="3"/>
  <c r="D9" s="1"/>
  <c r="C54" i="2"/>
  <c r="C53" s="1"/>
  <c r="C52"/>
  <c r="C51"/>
  <c r="C50"/>
  <c r="C49"/>
  <c r="C46"/>
  <c r="C45" s="1"/>
  <c r="C44"/>
  <c r="C43" s="1"/>
  <c r="C41"/>
  <c r="C39"/>
  <c r="C38" s="1"/>
  <c r="C37"/>
  <c r="C36"/>
  <c r="C35"/>
  <c r="C34"/>
  <c r="C33" s="1"/>
  <c r="C32"/>
  <c r="C31"/>
  <c r="C30"/>
  <c r="C26"/>
  <c r="C25" s="1"/>
  <c r="D19" i="1" s="1"/>
  <c r="C23" i="2"/>
  <c r="C21"/>
  <c r="C17"/>
  <c r="C14"/>
  <c r="E14" s="1"/>
  <c r="C10"/>
  <c r="C6"/>
  <c r="C5" s="1"/>
  <c r="F246" i="3"/>
  <c r="F240"/>
  <c r="F241"/>
  <c r="F242"/>
  <c r="F244"/>
  <c r="F245"/>
  <c r="F26" i="1"/>
  <c r="D32"/>
  <c r="D6" i="2"/>
  <c r="E7"/>
  <c r="E8"/>
  <c r="E9"/>
  <c r="D10"/>
  <c r="E12"/>
  <c r="D14"/>
  <c r="E15"/>
  <c r="E16"/>
  <c r="D17"/>
  <c r="E18"/>
  <c r="E19"/>
  <c r="E20"/>
  <c r="D21"/>
  <c r="D23"/>
  <c r="D26"/>
  <c r="D25" s="1"/>
  <c r="E27"/>
  <c r="D30"/>
  <c r="D31"/>
  <c r="D32"/>
  <c r="D34"/>
  <c r="E34" s="1"/>
  <c r="D35"/>
  <c r="E35" s="1"/>
  <c r="D36"/>
  <c r="D37"/>
  <c r="D39"/>
  <c r="D38" s="1"/>
  <c r="D41"/>
  <c r="D40" s="1"/>
  <c r="E42"/>
  <c r="D44"/>
  <c r="D43" s="1"/>
  <c r="D46"/>
  <c r="E46" s="1"/>
  <c r="D49"/>
  <c r="E49" s="1"/>
  <c r="D50"/>
  <c r="D51"/>
  <c r="D52"/>
  <c r="D54"/>
  <c r="D53" s="1"/>
  <c r="D25" i="5" s="1"/>
  <c r="E12" i="3"/>
  <c r="D12" i="5" s="1"/>
  <c r="F13" i="3"/>
  <c r="F14"/>
  <c r="E19"/>
  <c r="D13" i="5"/>
  <c r="F20" i="3"/>
  <c r="E30"/>
  <c r="F30" s="1"/>
  <c r="F31"/>
  <c r="F32"/>
  <c r="F33"/>
  <c r="E34"/>
  <c r="F35"/>
  <c r="E41"/>
  <c r="E40" s="1"/>
  <c r="E37" s="1"/>
  <c r="F42"/>
  <c r="F43"/>
  <c r="F44"/>
  <c r="E45"/>
  <c r="F46"/>
  <c r="E51"/>
  <c r="F52"/>
  <c r="F53"/>
  <c r="F54"/>
  <c r="E55"/>
  <c r="F56"/>
  <c r="F59"/>
  <c r="E62"/>
  <c r="E61" s="1"/>
  <c r="F63"/>
  <c r="E70"/>
  <c r="F70" s="1"/>
  <c r="F71"/>
  <c r="F72"/>
  <c r="F75"/>
  <c r="E78"/>
  <c r="F79"/>
  <c r="F80"/>
  <c r="E85"/>
  <c r="E84" s="1"/>
  <c r="E82" s="1"/>
  <c r="E83" s="1"/>
  <c r="E81" s="1"/>
  <c r="F86"/>
  <c r="F87"/>
  <c r="E92"/>
  <c r="F93"/>
  <c r="F94"/>
  <c r="F98"/>
  <c r="E100"/>
  <c r="E99" s="1"/>
  <c r="E96" s="1"/>
  <c r="F101"/>
  <c r="E107"/>
  <c r="E106" s="1"/>
  <c r="F108"/>
  <c r="E113"/>
  <c r="E112" s="1"/>
  <c r="E110" s="1"/>
  <c r="E111" s="1"/>
  <c r="E109" s="1"/>
  <c r="F114"/>
  <c r="E121"/>
  <c r="E129"/>
  <c r="F130"/>
  <c r="F131"/>
  <c r="E132"/>
  <c r="F134"/>
  <c r="E136"/>
  <c r="F137"/>
  <c r="F143"/>
  <c r="E143"/>
  <c r="F144"/>
  <c r="E145"/>
  <c r="F146"/>
  <c r="F150"/>
  <c r="E153"/>
  <c r="F154"/>
  <c r="E155"/>
  <c r="E158"/>
  <c r="E157" s="1"/>
  <c r="E164"/>
  <c r="F165"/>
  <c r="E166"/>
  <c r="F166"/>
  <c r="F167"/>
  <c r="E168"/>
  <c r="E175"/>
  <c r="E174" s="1"/>
  <c r="E172" s="1"/>
  <c r="F176"/>
  <c r="E181"/>
  <c r="F182"/>
  <c r="E184"/>
  <c r="F185"/>
  <c r="E190"/>
  <c r="F190" s="1"/>
  <c r="F191"/>
  <c r="E197"/>
  <c r="F198"/>
  <c r="F199"/>
  <c r="E200"/>
  <c r="E206"/>
  <c r="E205" s="1"/>
  <c r="F207"/>
  <c r="F208"/>
  <c r="E214"/>
  <c r="E213" s="1"/>
  <c r="F215"/>
  <c r="E221"/>
  <c r="E220" s="1"/>
  <c r="E217" s="1"/>
  <c r="F222"/>
  <c r="E227"/>
  <c r="E226" s="1"/>
  <c r="E224" s="1"/>
  <c r="F228"/>
  <c r="F233"/>
  <c r="E233"/>
  <c r="F234"/>
  <c r="E239"/>
  <c r="C243"/>
  <c r="E243"/>
  <c r="E252"/>
  <c r="F253"/>
  <c r="F254"/>
  <c r="F255"/>
  <c r="E256"/>
  <c r="E258"/>
  <c r="F259"/>
  <c r="E264"/>
  <c r="E263" s="1"/>
  <c r="E272"/>
  <c r="F273"/>
  <c r="E274"/>
  <c r="F274" s="1"/>
  <c r="F275"/>
  <c r="E280"/>
  <c r="E279"/>
  <c r="E277" s="1"/>
  <c r="F281"/>
  <c r="E287"/>
  <c r="F288"/>
  <c r="F289"/>
  <c r="E290"/>
  <c r="F291"/>
  <c r="E296"/>
  <c r="F297"/>
  <c r="F298"/>
  <c r="E303"/>
  <c r="E302"/>
  <c r="E310"/>
  <c r="F310" s="1"/>
  <c r="F311"/>
  <c r="E312"/>
  <c r="F312" s="1"/>
  <c r="F313"/>
  <c r="E300"/>
  <c r="E301" s="1"/>
  <c r="E299" s="1"/>
  <c r="E321" s="1"/>
  <c r="E211"/>
  <c r="E210" s="1"/>
  <c r="F184"/>
  <c r="E232"/>
  <c r="E230" s="1"/>
  <c r="E229" s="1"/>
  <c r="F136"/>
  <c r="E77"/>
  <c r="E74" s="1"/>
  <c r="E76" s="1"/>
  <c r="E135"/>
  <c r="F197"/>
  <c r="E128"/>
  <c r="E124" s="1"/>
  <c r="E127" s="1"/>
  <c r="E123" s="1"/>
  <c r="E125" s="1"/>
  <c r="F85"/>
  <c r="E18"/>
  <c r="E17" s="1"/>
  <c r="E16"/>
  <c r="E15" s="1"/>
  <c r="E133"/>
  <c r="F133"/>
  <c r="E231"/>
  <c r="E41" i="2" l="1"/>
  <c r="E223" i="3"/>
  <c r="E225"/>
  <c r="E212"/>
  <c r="E196"/>
  <c r="E180"/>
  <c r="F181"/>
  <c r="E43" i="2"/>
  <c r="F145" i="3"/>
  <c r="F77"/>
  <c r="E69"/>
  <c r="F69" s="1"/>
  <c r="F62"/>
  <c r="F47"/>
  <c r="E39"/>
  <c r="E38" s="1"/>
  <c r="E36" s="1"/>
  <c r="D29" i="2"/>
  <c r="D11" i="5"/>
  <c r="D10" s="1"/>
  <c r="D9" s="1"/>
  <c r="F12" i="3"/>
  <c r="E11"/>
  <c r="F11" s="1"/>
  <c r="E10" i="2"/>
  <c r="D151" i="3"/>
  <c r="D148" s="1"/>
  <c r="D126"/>
  <c r="D147"/>
  <c r="D39"/>
  <c r="D38"/>
  <c r="D36" s="1"/>
  <c r="D173"/>
  <c r="D171"/>
  <c r="D170"/>
  <c r="D195"/>
  <c r="D193" s="1"/>
  <c r="D192"/>
  <c r="D225"/>
  <c r="D223"/>
  <c r="D247"/>
  <c r="D250"/>
  <c r="D248" s="1"/>
  <c r="D103"/>
  <c r="D104" s="1"/>
  <c r="D294"/>
  <c r="D292"/>
  <c r="D229"/>
  <c r="D231"/>
  <c r="D123"/>
  <c r="D125" s="1"/>
  <c r="F127"/>
  <c r="D140"/>
  <c r="D138" s="1"/>
  <c r="D141"/>
  <c r="D162"/>
  <c r="D160"/>
  <c r="D210"/>
  <c r="D209"/>
  <c r="D212"/>
  <c r="D308"/>
  <c r="D306" s="1"/>
  <c r="D307"/>
  <c r="D305" s="1"/>
  <c r="D266"/>
  <c r="D269"/>
  <c r="D49"/>
  <c r="D48"/>
  <c r="D24" s="1"/>
  <c r="D204"/>
  <c r="D202"/>
  <c r="D301"/>
  <c r="D299" s="1"/>
  <c r="D298"/>
  <c r="D57"/>
  <c r="D119"/>
  <c r="D118"/>
  <c r="D116" s="1"/>
  <c r="D282"/>
  <c r="D218"/>
  <c r="D216" s="1"/>
  <c r="F132"/>
  <c r="F61"/>
  <c r="F206"/>
  <c r="F205"/>
  <c r="F225"/>
  <c r="C48" i="2"/>
  <c r="C47" s="1"/>
  <c r="E44"/>
  <c r="D74" i="3"/>
  <c r="D261"/>
  <c r="D260" s="1"/>
  <c r="D68"/>
  <c r="D285"/>
  <c r="F231"/>
  <c r="F296"/>
  <c r="F129"/>
  <c r="C29" i="2"/>
  <c r="D10" i="3"/>
  <c r="D8" s="1"/>
  <c r="D17"/>
  <c r="D16"/>
  <c r="D15" s="1"/>
  <c r="C40" i="2"/>
  <c r="C28" s="1"/>
  <c r="E6"/>
  <c r="E19" i="1"/>
  <c r="E25" i="2"/>
  <c r="E17"/>
  <c r="D33"/>
  <c r="E54"/>
  <c r="E26"/>
  <c r="D18" i="1"/>
  <c r="D20" s="1"/>
  <c r="E40" i="2"/>
  <c r="E50"/>
  <c r="E36"/>
  <c r="E31"/>
  <c r="E103" i="3"/>
  <c r="E104" s="1"/>
  <c r="E105" s="1"/>
  <c r="E12" i="5"/>
  <c r="F226" i="3"/>
  <c r="E173"/>
  <c r="F173" s="1"/>
  <c r="E171"/>
  <c r="F211"/>
  <c r="F210"/>
  <c r="F272"/>
  <c r="E73"/>
  <c r="E271"/>
  <c r="E268" s="1"/>
  <c r="F268" s="1"/>
  <c r="F112"/>
  <c r="F227"/>
  <c r="E298"/>
  <c r="F82"/>
  <c r="C21" i="5"/>
  <c r="F243" i="3"/>
  <c r="F41"/>
  <c r="E52" i="2"/>
  <c r="D45"/>
  <c r="E45" s="1"/>
  <c r="E295" i="3"/>
  <c r="D48" i="2"/>
  <c r="D47" s="1"/>
  <c r="E39"/>
  <c r="C17" i="5"/>
  <c r="F287" i="3"/>
  <c r="F239"/>
  <c r="F213"/>
  <c r="F37"/>
  <c r="E37" i="2"/>
  <c r="E219" i="3"/>
  <c r="E218" s="1"/>
  <c r="F217"/>
  <c r="F83"/>
  <c r="F180"/>
  <c r="F220"/>
  <c r="E178"/>
  <c r="C19" i="5"/>
  <c r="F40" i="3"/>
  <c r="F290"/>
  <c r="F153"/>
  <c r="E120"/>
  <c r="D19" i="5"/>
  <c r="F45" i="3"/>
  <c r="F19"/>
  <c r="C13" i="5"/>
  <c r="C11" s="1"/>
  <c r="C10" s="1"/>
  <c r="F224" i="3"/>
  <c r="D21" i="5"/>
  <c r="E21" s="1"/>
  <c r="E97" i="3"/>
  <c r="F96"/>
  <c r="E309"/>
  <c r="F252"/>
  <c r="F221"/>
  <c r="C18" i="5"/>
  <c r="E38" i="2"/>
  <c r="F19" i="1"/>
  <c r="F51" i="3"/>
  <c r="E50"/>
  <c r="D17" i="5"/>
  <c r="F111" i="3"/>
  <c r="E203"/>
  <c r="F175"/>
  <c r="D20" i="5"/>
  <c r="F100" i="3"/>
  <c r="E278"/>
  <c r="E276"/>
  <c r="F258"/>
  <c r="E251"/>
  <c r="F99"/>
  <c r="C20" i="5"/>
  <c r="F164" i="3"/>
  <c r="F55"/>
  <c r="F128"/>
  <c r="E261"/>
  <c r="E262"/>
  <c r="E9"/>
  <c r="E286"/>
  <c r="F280"/>
  <c r="E91"/>
  <c r="F92"/>
  <c r="F84"/>
  <c r="F34"/>
  <c r="D18" i="5"/>
  <c r="E29" i="3"/>
  <c r="E163"/>
  <c r="F214"/>
  <c r="E194"/>
  <c r="F196"/>
  <c r="D22" i="5"/>
  <c r="E22" s="1"/>
  <c r="E152" i="3"/>
  <c r="E142"/>
  <c r="F110"/>
  <c r="F107"/>
  <c r="E58"/>
  <c r="E32" i="2"/>
  <c r="E238" i="3"/>
  <c r="E189"/>
  <c r="F113"/>
  <c r="E30" i="2"/>
  <c r="D5"/>
  <c r="E13" i="5" l="1"/>
  <c r="E19"/>
  <c r="F271" i="3"/>
  <c r="F212"/>
  <c r="E67"/>
  <c r="F67" s="1"/>
  <c r="F39"/>
  <c r="F36"/>
  <c r="D28" i="2"/>
  <c r="E21" i="1" s="1"/>
  <c r="E33" i="2"/>
  <c r="D102" i="3"/>
  <c r="D76"/>
  <c r="F74"/>
  <c r="D270"/>
  <c r="D267" s="1"/>
  <c r="D105"/>
  <c r="D65"/>
  <c r="D23" s="1"/>
  <c r="D22" s="1"/>
  <c r="D7"/>
  <c r="D6" s="1"/>
  <c r="D5" s="1"/>
  <c r="D24" i="5"/>
  <c r="D23" s="1"/>
  <c r="E48" i="2"/>
  <c r="E269" i="3"/>
  <c r="E270" s="1"/>
  <c r="F270" s="1"/>
  <c r="E266"/>
  <c r="F232"/>
  <c r="C25" i="5"/>
  <c r="E25" s="1"/>
  <c r="E53" i="2"/>
  <c r="F295" i="3"/>
  <c r="E293"/>
  <c r="E102"/>
  <c r="F104"/>
  <c r="F286"/>
  <c r="E284"/>
  <c r="C9" i="5"/>
  <c r="E10"/>
  <c r="E216" i="3"/>
  <c r="E161"/>
  <c r="F163"/>
  <c r="F9"/>
  <c r="E7"/>
  <c r="E10"/>
  <c r="F251"/>
  <c r="E249"/>
  <c r="F18"/>
  <c r="F81"/>
  <c r="F219"/>
  <c r="E22" i="1"/>
  <c r="E187" i="3"/>
  <c r="E170" s="1"/>
  <c r="F170" s="1"/>
  <c r="F189"/>
  <c r="C16" i="5"/>
  <c r="F142" i="3"/>
  <c r="E139"/>
  <c r="F223"/>
  <c r="F172"/>
  <c r="E49"/>
  <c r="F50"/>
  <c r="E48"/>
  <c r="F106"/>
  <c r="E18" i="1"/>
  <c r="E5" i="2"/>
  <c r="F278" i="3"/>
  <c r="D16" i="5"/>
  <c r="E17"/>
  <c r="E95" i="3"/>
  <c r="F97"/>
  <c r="E179"/>
  <c r="F178"/>
  <c r="F109"/>
  <c r="E236"/>
  <c r="F238"/>
  <c r="E237"/>
  <c r="F237" s="1"/>
  <c r="E195"/>
  <c r="F194"/>
  <c r="E192"/>
  <c r="F192" s="1"/>
  <c r="F124"/>
  <c r="E20" i="5"/>
  <c r="E307" i="3"/>
  <c r="E308"/>
  <c r="F309"/>
  <c r="F91"/>
  <c r="E89"/>
  <c r="D21" i="1"/>
  <c r="E29" i="2"/>
  <c r="E149" i="3"/>
  <c r="F152"/>
  <c r="F29"/>
  <c r="E26"/>
  <c r="E60"/>
  <c r="F58"/>
  <c r="E18" i="5"/>
  <c r="F279" i="3"/>
  <c r="E260"/>
  <c r="F174"/>
  <c r="E204"/>
  <c r="E202"/>
  <c r="F203"/>
  <c r="E11" i="5"/>
  <c r="C24"/>
  <c r="D22" i="1"/>
  <c r="E117" i="3"/>
  <c r="E66" l="1"/>
  <c r="F66" s="1"/>
  <c r="E68"/>
  <c r="F68" s="1"/>
  <c r="D73"/>
  <c r="F73" s="1"/>
  <c r="F76"/>
  <c r="D4"/>
  <c r="C23" i="5"/>
  <c r="E23" s="1"/>
  <c r="F230" i="3"/>
  <c r="E292"/>
  <c r="F292" s="1"/>
  <c r="E294"/>
  <c r="F294" s="1"/>
  <c r="F293"/>
  <c r="F269"/>
  <c r="E267"/>
  <c r="F267" s="1"/>
  <c r="E57"/>
  <c r="F204"/>
  <c r="E177"/>
  <c r="F179"/>
  <c r="E16" i="5"/>
  <c r="D15"/>
  <c r="F49" i="3"/>
  <c r="E141"/>
  <c r="E140" s="1"/>
  <c r="F139"/>
  <c r="F22" i="1"/>
  <c r="E24" i="3"/>
  <c r="E27"/>
  <c r="F26"/>
  <c r="F236"/>
  <c r="E235"/>
  <c r="F235" s="1"/>
  <c r="E209"/>
  <c r="F209" s="1"/>
  <c r="D23" i="1"/>
  <c r="D24" s="1"/>
  <c r="D33" s="1"/>
  <c r="F171" i="3"/>
  <c r="C15" i="5"/>
  <c r="C14" s="1"/>
  <c r="C8" s="1"/>
  <c r="E250" i="3"/>
  <c r="F249"/>
  <c r="E247"/>
  <c r="F247" s="1"/>
  <c r="E9" i="5"/>
  <c r="E47" i="2"/>
  <c r="E90" i="3"/>
  <c r="E65"/>
  <c r="F89"/>
  <c r="E305"/>
  <c r="F307"/>
  <c r="F284"/>
  <c r="E283"/>
  <c r="E285"/>
  <c r="E282"/>
  <c r="E306"/>
  <c r="F308"/>
  <c r="F10"/>
  <c r="E8"/>
  <c r="F103"/>
  <c r="E119"/>
  <c r="E162"/>
  <c r="E160"/>
  <c r="F161"/>
  <c r="F277"/>
  <c r="F202"/>
  <c r="F149"/>
  <c r="E147"/>
  <c r="F147" s="1"/>
  <c r="E151"/>
  <c r="E28" i="2"/>
  <c r="F95" i="3"/>
  <c r="F48"/>
  <c r="E323"/>
  <c r="F216"/>
  <c r="E23" i="1"/>
  <c r="F21"/>
  <c r="F195" i="3"/>
  <c r="E193"/>
  <c r="F18" i="1"/>
  <c r="E20"/>
  <c r="E188" i="3"/>
  <c r="F187"/>
  <c r="E186"/>
  <c r="F16"/>
  <c r="E6"/>
  <c r="E24" i="5"/>
  <c r="E23" i="3" l="1"/>
  <c r="F229"/>
  <c r="F7"/>
  <c r="C12" i="4"/>
  <c r="C11" s="1"/>
  <c r="F193" i="3"/>
  <c r="F266"/>
  <c r="F162"/>
  <c r="F8"/>
  <c r="F306"/>
  <c r="E138"/>
  <c r="F57"/>
  <c r="E5"/>
  <c r="F6"/>
  <c r="F186"/>
  <c r="E118"/>
  <c r="F305"/>
  <c r="F250"/>
  <c r="E248"/>
  <c r="F282"/>
  <c r="F177"/>
  <c r="E317"/>
  <c r="F188"/>
  <c r="F285"/>
  <c r="F141"/>
  <c r="E148"/>
  <c r="F148" s="1"/>
  <c r="F151"/>
  <c r="E126"/>
  <c r="F27"/>
  <c r="E25"/>
  <c r="F20" i="1"/>
  <c r="E24"/>
  <c r="E33" s="1"/>
  <c r="F283" i="3"/>
  <c r="E322"/>
  <c r="F65"/>
  <c r="F24"/>
  <c r="D14" i="5"/>
  <c r="E15"/>
  <c r="F90" i="3"/>
  <c r="E88"/>
  <c r="F17"/>
  <c r="F276"/>
  <c r="F23" i="1"/>
  <c r="F123" i="3"/>
  <c r="F15"/>
  <c r="C10" i="4"/>
  <c r="C9" s="1"/>
  <c r="C8" s="1"/>
  <c r="F160" i="3"/>
  <c r="F105"/>
  <c r="E316" l="1"/>
  <c r="F25"/>
  <c r="F102"/>
  <c r="F126"/>
  <c r="E116"/>
  <c r="F138"/>
  <c r="F5"/>
  <c r="D10" i="4"/>
  <c r="E27" i="1"/>
  <c r="F27" s="1"/>
  <c r="F24"/>
  <c r="E320" i="3"/>
  <c r="F248"/>
  <c r="F88"/>
  <c r="D8" i="5"/>
  <c r="E14"/>
  <c r="F23" i="3"/>
  <c r="E22"/>
  <c r="E4" s="1"/>
  <c r="D9" i="4" l="1"/>
  <c r="E10"/>
  <c r="F4" i="3"/>
  <c r="F22"/>
  <c r="D12" i="4"/>
  <c r="E8" i="5"/>
  <c r="E12" i="4" l="1"/>
  <c r="D11"/>
  <c r="D8" s="1"/>
  <c r="E9"/>
  <c r="E8" l="1"/>
  <c r="E11"/>
</calcChain>
</file>

<file path=xl/sharedStrings.xml><?xml version="1.0" encoding="utf-8"?>
<sst xmlns="http://schemas.openxmlformats.org/spreadsheetml/2006/main" count="659" uniqueCount="254">
  <si>
    <t>OPĆINA VRBJE</t>
  </si>
  <si>
    <t>članak 1.</t>
  </si>
  <si>
    <t>I. OPĆI DIO</t>
  </si>
  <si>
    <t xml:space="preserve"> RAČUN PRIHODA I RASHODA</t>
  </si>
  <si>
    <t>PLAN 2022.</t>
  </si>
  <si>
    <t>INDEX</t>
  </si>
  <si>
    <t>Prihodi poslovanja</t>
  </si>
  <si>
    <t>Prihodi od prodaje nefinancijske imovine</t>
  </si>
  <si>
    <t>Prihodi</t>
  </si>
  <si>
    <t>Rashodi poslovanja</t>
  </si>
  <si>
    <t>Rashodi za nabavu nefinancijske imovine</t>
  </si>
  <si>
    <t>Rashodi</t>
  </si>
  <si>
    <t>RAZLIKA</t>
  </si>
  <si>
    <t>UKUPAN DONESENI VIŠAK/MANJAK IZ PRETHODNE(IH) GODINE</t>
  </si>
  <si>
    <t>DIO VIŠKA/MANJKA IZ PRETHODNE(IH) GODINE KOJI ĆE SE POKRITI/RASPOREDITI U 2022.</t>
  </si>
  <si>
    <t>OBRAČUN ZADUŽIVANJA/FINACIRANJA</t>
  </si>
  <si>
    <t>Primici od financijske imovine i zaduživanja</t>
  </si>
  <si>
    <t>Izdaci za finacijsku imovinu i otplate zajmova</t>
  </si>
  <si>
    <t>NETO ZADUŽIVANJE/FINANCIRANJE</t>
  </si>
  <si>
    <t>VIŠAK/MANJAK + NETO FINANCIRANJA</t>
  </si>
  <si>
    <t>Članak 2.</t>
  </si>
  <si>
    <t>KONTO</t>
  </si>
  <si>
    <t>NAZIV</t>
  </si>
  <si>
    <t>PLAN 2022</t>
  </si>
  <si>
    <t>Index 2/1</t>
  </si>
  <si>
    <t>A. RAČUN PRIHODA I RASHODA</t>
  </si>
  <si>
    <t>6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</si>
  <si>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</si>
  <si>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</si>
  <si>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</si>
  <si>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</si>
  <si>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</si>
  <si>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</si>
  <si>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</si>
  <si>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</si>
  <si>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63</t>
  </si>
  <si>
    <t>Pomoći iz inozemstva i od subjekata unutar op</t>
  </si>
  <si>
    <t>Kapitalne pomoći proračunu iz drugih proračuna</t>
  </si>
  <si>
    <t>633</t>
  </si>
  <si>
    <t>Pomoći proračunu iz drugih proračuna</t>
  </si>
  <si>
    <t>Pomoći od izvanproračunskoh korisnika</t>
  </si>
  <si>
    <t>64</t>
  </si>
  <si>
    <t>Prihodi od imovine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</si>
  <si>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</si>
  <si>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</si>
  <si>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</si>
  <si>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</si>
  <si>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</si>
  <si>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</t>
  </si>
  <si>
    <t>Upravne i administartivne pristojbe</t>
  </si>
  <si>
    <t>652</t>
  </si>
  <si>
    <t>Prihodi po posebnim propisima</t>
  </si>
  <si>
    <t>653</t>
  </si>
  <si>
    <t>Komunalni doprinosi i naknade</t>
  </si>
  <si>
    <t>Prihodi od prodaje proizvoda i robe te pruženih usluga i prihodi od donacija</t>
  </si>
  <si>
    <t>Donacije od pravnih i fizičkih osoba izvan općeg proračuna</t>
  </si>
  <si>
    <t>68</t>
  </si>
  <si>
    <t>Kazne, upravne mjere i ostali prihodi</t>
  </si>
  <si>
    <t>683</t>
  </si>
  <si>
    <t>Ostali prihodi</t>
  </si>
  <si>
    <t>7</t>
  </si>
  <si>
    <t>71</t>
  </si>
  <si>
    <t>Prihodi od prodaje neproizvedene dugotrajne imovin</t>
  </si>
  <si>
    <t>711</t>
  </si>
  <si>
    <t>Prihodi od prodaje materijalne imovine-prirod</t>
  </si>
  <si>
    <t>3</t>
  </si>
  <si>
    <t>31</t>
  </si>
  <si>
    <t>Rashodi za zaposlene</t>
  </si>
  <si>
    <t>311</t>
  </si>
  <si>
    <t>Plaće (Bruto)</t>
  </si>
  <si>
    <t>312</t>
  </si>
  <si>
    <t>Ostali rashode za zaposlene</t>
  </si>
  <si>
    <t>313</t>
  </si>
  <si>
    <t>Doprinosi za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</si>
  <si>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</si>
  <si>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</si>
  <si>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</si>
  <si>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</si>
  <si>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</si>
  <si>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</si>
  <si>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</si>
  <si>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</si>
  <si>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</si>
  <si>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</si>
  <si>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</si>
  <si>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prihodi</t>
  </si>
  <si>
    <t>343</t>
  </si>
  <si>
    <t>Ostali financijski rashodi</t>
  </si>
  <si>
    <t>36</t>
  </si>
  <si>
    <t>Pomoći dane u inozemstvo i unutar općeg proračuna</t>
  </si>
  <si>
    <t>Tekuće pomoći korisnicima drugih proračuna</t>
  </si>
  <si>
    <t>366</t>
  </si>
  <si>
    <t>Pomoći proračunskim korisnicima drugih proračuna</t>
  </si>
  <si>
    <t>37</t>
  </si>
  <si>
    <t>Naknade građanima i kućanstvima na temelju</t>
  </si>
  <si>
    <t>372</t>
  </si>
  <si>
    <t>Ostale naknade građanima i kućanstvima iz proračun</t>
  </si>
  <si>
    <t>38</t>
  </si>
  <si>
    <t>Ostali rashodi</t>
  </si>
  <si>
    <t>381</t>
  </si>
  <si>
    <t>Tekuće donacije</t>
  </si>
  <si>
    <t>4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</si>
  <si>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</si>
  <si>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</si>
  <si>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</si>
  <si>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</si>
  <si>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</si>
  <si>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</si>
  <si>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423</t>
  </si>
  <si>
    <t>Prijevozna sredstva</t>
  </si>
  <si>
    <t>426</t>
  </si>
  <si>
    <t>Nematerijalna proizvedena imovina</t>
  </si>
  <si>
    <t>45</t>
  </si>
  <si>
    <t>Rashodi za dodatna ulaganja na nefinancijskoj</t>
  </si>
  <si>
    <t>451</t>
  </si>
  <si>
    <t>Dodatna ulaganja na građevinskim objektima</t>
  </si>
  <si>
    <t>Članak 3.</t>
  </si>
  <si>
    <t>RAZDJEL</t>
  </si>
  <si>
    <t>VRSTA RASHODA/IZDATKA</t>
  </si>
  <si>
    <t>INDEX 2/1</t>
  </si>
  <si>
    <t>Proračun rashodi</t>
  </si>
  <si>
    <t>001 OPĆINSKO VIJEĆE</t>
  </si>
  <si>
    <t>GLAVA 1001 OPĆINSKO VIJEĆE</t>
  </si>
  <si>
    <t>PROGRAM 1001 PROGRAM LOKALNE SAMOUPRAVE</t>
  </si>
  <si>
    <t>FUNKCIJA: 01 Opće javne usluge</t>
  </si>
  <si>
    <t>A100102 Rad općinskog vijeća</t>
  </si>
  <si>
    <t>Izvor 1 Opći prihodi i primici</t>
  </si>
  <si>
    <t>A100104 Financiranje političkih stranaka</t>
  </si>
  <si>
    <t>002 OPĆINSKA UPRAVA</t>
  </si>
  <si>
    <t>GLAVA 00201 JEDINSTVENI UPRAVNI ODJEL</t>
  </si>
  <si>
    <t>A100101 Zajednički troškovi zaposlenih (ured načelnika i JUO)</t>
  </si>
  <si>
    <t>Izvor 5 Pomoći</t>
  </si>
  <si>
    <t>A100102 Javna uprava i administracija</t>
  </si>
  <si>
    <t>A10103 JUO komunalni radnici</t>
  </si>
  <si>
    <t>K100101 Nabava opreme za redovno poslovanje</t>
  </si>
  <si>
    <t>Izvor 9 Vlastita sredstva</t>
  </si>
  <si>
    <t>PROGRAM 2001 ODRŽAVANJE KOMUNALNE INFRASTRUKTURE</t>
  </si>
  <si>
    <t>FUNKCIJA: 06 Usluge unapređenja stanovanja i zajednice</t>
  </si>
  <si>
    <t>A200101 Održavanje zgrada-skladišta mrtvačnice</t>
  </si>
  <si>
    <t>FUNKCIJA: 04 Ekonomski poslovi</t>
  </si>
  <si>
    <t>A200102 Održavanje nerazvrstanih cesta, propusta i poljskih puteva</t>
  </si>
  <si>
    <t>A200103 Održavanje javne rasvjete</t>
  </si>
  <si>
    <t>Izvor 4 Prihodi za posebne namjene</t>
  </si>
  <si>
    <t>A200104 održavanje javnih površina</t>
  </si>
  <si>
    <t>Izvor 3 Vlastiti prihodi</t>
  </si>
  <si>
    <t>A200105 Geodetsko-katastarske usluge</t>
  </si>
  <si>
    <t>K200101 Dodatna ulaganja na građevinskim objektima</t>
  </si>
  <si>
    <t>K200102 Poslovni objekti</t>
  </si>
  <si>
    <t>K200103 ostali građevinski objekti - vodovod, plinovod, kanalizacija</t>
  </si>
  <si>
    <t>Rashodi za nabanu proizvedene dugotrajne imovine</t>
  </si>
  <si>
    <t>K200104 Ceste i ostali slični objekti</t>
  </si>
  <si>
    <t>A200108 Dobrovoljne radne akcije</t>
  </si>
  <si>
    <t>A200107 Uređenje groblja</t>
  </si>
  <si>
    <t>PROGRAM 2002 ZAŠTITA OKOLIŠA</t>
  </si>
  <si>
    <t>A200201 Ekološke i komunalne usluge</t>
  </si>
  <si>
    <t xml:space="preserve">Pomoći </t>
  </si>
  <si>
    <t>A200202 Poljoprivreda</t>
  </si>
  <si>
    <t>PROGRAM 2003 ZAŠTITA I SPAŠAVANJE</t>
  </si>
  <si>
    <t>FUNKCIJA: 03 Javni red i sigurnost</t>
  </si>
  <si>
    <t>A200301 Zaštita i spašavanje,civilna zaštita</t>
  </si>
  <si>
    <t>A200302 Zaštita od požara i sigurnost</t>
  </si>
  <si>
    <t>K200301 Nabava vatrogasnog vozila</t>
  </si>
  <si>
    <t>PROGRAM 2004 JAVNI RADOVI I KOMUNALNI PROGRAM</t>
  </si>
  <si>
    <t>A200401 Komunalni radovi i usluge</t>
  </si>
  <si>
    <t>K200402 Nabava i obnova sredstava za rad</t>
  </si>
  <si>
    <t>PROGRAM 3001 PROGRAM SKRBI O OBITELJIMA,DJECI,STARIM I NEMOĆNIMA</t>
  </si>
  <si>
    <t>FUNKCIJA: 10 Socijalna zaštita</t>
  </si>
  <si>
    <t>A300101 Skrb o obiteljima i djeci</t>
  </si>
  <si>
    <t>A300102 Pomoć obiteljima i kućanstvima</t>
  </si>
  <si>
    <t>A300103 Pomoć mladim obiteljima</t>
  </si>
  <si>
    <t>A300104 Gradski odbor crvenog križa</t>
  </si>
  <si>
    <t>A300105 Projekt "Zajedno za žene"</t>
  </si>
  <si>
    <t>Ostali rashodi za zaposlene</t>
  </si>
  <si>
    <t>Naknada troškova zaposlenima</t>
  </si>
  <si>
    <t>PROGRAM 3002 PROGRAM JAVNIH POTREBA U KULTURI</t>
  </si>
  <si>
    <t>FUNKCIJA: 08 Rekreacija, kultura i religija</t>
  </si>
  <si>
    <t>A300201 Kulturne manifestacije,održavanje kulturnih i skralnih objekata</t>
  </si>
  <si>
    <t>K300201 Kapitalne donacije vjerskim zajednicama</t>
  </si>
  <si>
    <t>PROGRAM 3003 PROGRAM JAVNIH POTREBA U SPORTU</t>
  </si>
  <si>
    <t>A300301 Javne potrebe u športu</t>
  </si>
  <si>
    <t>K300301 Kapitalna ulaganja u športske objekte</t>
  </si>
  <si>
    <t>PROGRAM 3004 PREDŠKOLSKI ODGOJ I ŠKOLSTVO</t>
  </si>
  <si>
    <t>FUNKCIJA: 09 Obrazovanje</t>
  </si>
  <si>
    <t>A300401 Predškola-mala škola</t>
  </si>
  <si>
    <t>K300401 Oprema za dječja igrališta</t>
  </si>
  <si>
    <t>PROGRAM 3005 DODATNE USLUGE U ZDRAVSTVU I PREVENTIVA</t>
  </si>
  <si>
    <t>FUNKCIJA: 07 Zdravstvo</t>
  </si>
  <si>
    <t>K300501 Kapitalne pomoći zdravstvenim ustanovama korisnicima drugih proračuna</t>
  </si>
  <si>
    <t>A100109 Javna uprava i administracija</t>
  </si>
  <si>
    <t>385</t>
  </si>
  <si>
    <t>Tekuća pričuva</t>
  </si>
  <si>
    <t>Funkcijska klasifikacija</t>
  </si>
  <si>
    <t>01</t>
  </si>
  <si>
    <t>Opće javne usluge</t>
  </si>
  <si>
    <t>03</t>
  </si>
  <si>
    <t>Javni red i sigurnost</t>
  </si>
  <si>
    <t>04</t>
  </si>
  <si>
    <t>Ekonomski poslovi</t>
  </si>
  <si>
    <t>06</t>
  </si>
  <si>
    <t>Usluge unaprijeđenja stanovanja i zajednice</t>
  </si>
  <si>
    <t>08</t>
  </si>
  <si>
    <t>Rekreacija, kultura i religija</t>
  </si>
  <si>
    <t>07</t>
  </si>
  <si>
    <t>Zdravstvo</t>
  </si>
  <si>
    <t>09</t>
  </si>
  <si>
    <t>Obrazovanje</t>
  </si>
  <si>
    <t>10</t>
  </si>
  <si>
    <t>Socijalna zaštita</t>
  </si>
  <si>
    <t>UKUPNO</t>
  </si>
  <si>
    <t>Članak 4.</t>
  </si>
  <si>
    <t>Predsjednik općinskog vijeća</t>
  </si>
  <si>
    <t>Izvor 6 Donacije</t>
  </si>
  <si>
    <t>Izvor 7 Prihodi od prodaje ili zamjene financijske imovine</t>
  </si>
  <si>
    <t>Izvor 8 Namjenski primici</t>
  </si>
  <si>
    <t>POSEBNI DIO</t>
  </si>
  <si>
    <t>OPĆINE VRBJE ZA RAZDOBLJE OD 01. 01. DO 31.12 . 2022.</t>
  </si>
  <si>
    <t>BROJ KONTA</t>
  </si>
  <si>
    <t xml:space="preserve">NAZIV RASHODA </t>
  </si>
  <si>
    <t>PLAN ZA 2021.</t>
  </si>
  <si>
    <t>Indeks 3/2</t>
  </si>
  <si>
    <t>1.</t>
  </si>
  <si>
    <t>2.</t>
  </si>
  <si>
    <t>4.</t>
  </si>
  <si>
    <t>5.</t>
  </si>
  <si>
    <t>UKUPNO RASHODI I IZDACI</t>
  </si>
  <si>
    <t>R 001 OPĆINSKO VIJEĆE</t>
  </si>
  <si>
    <t>Glava 01 OPĆINSKO VIJEĆE</t>
  </si>
  <si>
    <t>R 002 OPĆINSKA UPRAVA</t>
  </si>
  <si>
    <t>Glava 02  JEDINSTVENI UPRAVNI ODJEL</t>
  </si>
  <si>
    <t>OPĆINE VRBJE ZA RAZDOBLJE OD 01.01. DO 31.12.2022.</t>
  </si>
  <si>
    <t>PLAN ZA 2022.</t>
  </si>
  <si>
    <t>Financijski rashodi</t>
  </si>
  <si>
    <t>Pomoći dane u inoz.i unutar općeg proračuna</t>
  </si>
  <si>
    <t>Nak. građ.i kuć.na temelju osig.i dr.nak.</t>
  </si>
  <si>
    <t>Rashodi za nabavu nefinanc.imovin</t>
  </si>
  <si>
    <t>Rashodi za nabavu proizved.dug. imov</t>
  </si>
  <si>
    <t>Rashodi za dodat.na ulag.na nefin.imov</t>
  </si>
  <si>
    <t>Izvještaj o izvršenju Proračuna Općine Vrbje za 2022.godine objaviti će se u "Službenom glasniku".</t>
  </si>
  <si>
    <t>IZVRŠENJE 2022</t>
  </si>
  <si>
    <t>IZVRŠENJE2022.</t>
  </si>
  <si>
    <t xml:space="preserve">IZVJEŠTAJ O IZVRŠENJU POSEBNOG DIJELA PRORAČUNA </t>
  </si>
  <si>
    <t>PLAN I IZVRŠENJE RASHODA PO EKONOMSKOJ KLASIFIKACIJI</t>
  </si>
  <si>
    <t>IZVJEŠTAJ O IZVRŠENJU</t>
  </si>
  <si>
    <t>PLAN I IZVRŠENJE RASHODA PO ORGANIZACIJSKOJ KLASIFIKACIJI</t>
  </si>
  <si>
    <t>Izvršenje Proračuna Općine Vrbje za 2022. g.  raspoređuje se po organizacijskoj, ekonomskoj i programskoj klasifikaciji u Posebnom dijelu Proračuna kako slijedi:</t>
  </si>
  <si>
    <t>OPĆINSKO VIJEĆE</t>
  </si>
  <si>
    <t>Izvještaj o izvršenju proračuna općine Vrbje za 2022. god. sastoji se od:</t>
  </si>
  <si>
    <t>Prihodi i rashodi te primici i izdaci po ekonomskoj klasifikaciji utvrđuje se u Računu prihoda i rashoda i Računu financiranja za 2022. godinu kako slijedi:</t>
  </si>
  <si>
    <t>GODIŠNJI IZVJEŠTAJ O IZVRŠENJU PRORAČUNA OPĆINE VRBJE ZA 2022. GODINU</t>
  </si>
  <si>
    <t>URBROJ: 2178-19-03-23-1</t>
  </si>
  <si>
    <t>Milan Brkanac</t>
  </si>
  <si>
    <t>KLASA:400-04/23-01/02</t>
  </si>
  <si>
    <t>Vrbje, 16.6.2023.</t>
  </si>
  <si>
    <t>Na temelju članka 76. i 89 . Zakona o proračunu (NN 144/21) i članka 32. Statuta općine Vrbje, "Službeni glasnik Općine Vrbje " (br.3/18 i 2/21), Općinsko vijeće na svojoj 11. sjednici održanoj  16.6.2023.g. donosi: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</si>
</sst>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_ ;\-#,##0\ "/>
  </numFmts>
  <fonts count="33"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sz val="8"/>
      <name val="Times New Roman"/>
      <family val="1"/>
      <charset val="1"/>
    </font>
    <font>
      <b/>
      <sz val="8"/>
      <name val="MS Sans Serif"/>
      <family val="2"/>
      <charset val="238"/>
    </font>
    <font>
      <b/>
      <i/>
      <sz val="10"/>
      <name val="Times New Roman"/>
      <family val="1"/>
      <charset val="238"/>
    </font>
    <font>
      <sz val="10"/>
      <color indexed="8"/>
      <name val="MS Sans Serif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1"/>
    </font>
    <font>
      <b/>
      <sz val="16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MS Sans Serif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19"/>
      </patternFill>
    </fill>
    <fill>
      <patternFill patternType="solid">
        <fgColor indexed="51"/>
        <bgColor indexed="13"/>
      </patternFill>
    </fill>
    <fill>
      <patternFill patternType="solid">
        <fgColor indexed="19"/>
        <bgColor indexed="57"/>
      </patternFill>
    </fill>
    <fill>
      <patternFill patternType="solid">
        <fgColor rgb="FFC0C0C0"/>
        <bgColor indexed="53"/>
      </patternFill>
    </fill>
    <fill>
      <patternFill patternType="solid">
        <fgColor rgb="FF92D050"/>
        <bgColor indexed="53"/>
      </patternFill>
    </fill>
    <fill>
      <patternFill patternType="solid">
        <fgColor rgb="FF92D050"/>
        <bgColor indexed="57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24"/>
      </patternFill>
    </fill>
    <fill>
      <patternFill patternType="solid">
        <fgColor theme="9" tint="-0.249977111117893"/>
        <bgColor indexed="53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8" fillId="0" borderId="0"/>
    <xf numFmtId="0" fontId="1" fillId="0" borderId="0"/>
    <xf numFmtId="0" fontId="1" fillId="0" borderId="0"/>
    <xf numFmtId="0" fontId="2" fillId="0" borderId="0"/>
  </cellStyleXfs>
  <cellXfs count="261">
    <xf numFmtId="0" fontId="0" fillId="0" borderId="0" xfId="0"/>
    <xf numFmtId="2" fontId="0" fillId="0" borderId="0" xfId="0" applyNumberFormat="1"/>
    <xf numFmtId="0" fontId="1" fillId="0" borderId="0" xfId="2" applyFont="1"/>
    <xf numFmtId="0" fontId="4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2" applyFont="1"/>
    <xf numFmtId="0" fontId="3" fillId="2" borderId="1" xfId="2" applyFont="1" applyFill="1" applyBorder="1"/>
    <xf numFmtId="0" fontId="3" fillId="2" borderId="2" xfId="2" applyFont="1" applyFill="1" applyBorder="1"/>
    <xf numFmtId="0" fontId="3" fillId="2" borderId="2" xfId="2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/>
    <xf numFmtId="4" fontId="3" fillId="0" borderId="6" xfId="2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2" borderId="0" xfId="2" applyFont="1" applyFill="1" applyAlignment="1">
      <alignment horizontal="center"/>
    </xf>
    <xf numFmtId="4" fontId="3" fillId="2" borderId="6" xfId="2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/>
    </xf>
    <xf numFmtId="0" fontId="3" fillId="2" borderId="6" xfId="2" applyFont="1" applyFill="1" applyBorder="1"/>
    <xf numFmtId="0" fontId="3" fillId="0" borderId="0" xfId="2" applyFont="1" applyAlignment="1">
      <alignment horizontal="center"/>
    </xf>
    <xf numFmtId="0" fontId="0" fillId="4" borderId="0" xfId="0" applyFill="1"/>
    <xf numFmtId="2" fontId="5" fillId="2" borderId="6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wrapText="1"/>
    </xf>
    <xf numFmtId="0" fontId="3" fillId="0" borderId="2" xfId="2" applyFont="1" applyFill="1" applyBorder="1" applyAlignment="1">
      <alignment horizontal="left" wrapText="1"/>
    </xf>
    <xf numFmtId="4" fontId="3" fillId="0" borderId="2" xfId="2" applyNumberFormat="1" applyFont="1" applyFill="1" applyBorder="1" applyAlignment="1">
      <alignment horizontal="center" vertical="center"/>
    </xf>
    <xf numFmtId="0" fontId="0" fillId="0" borderId="0" xfId="0" applyFill="1"/>
    <xf numFmtId="4" fontId="3" fillId="2" borderId="2" xfId="2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/>
    </xf>
    <xf numFmtId="4" fontId="3" fillId="4" borderId="2" xfId="2" applyNumberFormat="1" applyFont="1" applyFill="1" applyBorder="1" applyAlignment="1">
      <alignment horizontal="center" vertical="center"/>
    </xf>
    <xf numFmtId="0" fontId="3" fillId="0" borderId="7" xfId="2" applyFont="1" applyBorder="1" applyAlignment="1">
      <alignment horizontal="center"/>
    </xf>
    <xf numFmtId="0" fontId="3" fillId="2" borderId="0" xfId="2" applyFont="1" applyFill="1" applyBorder="1" applyAlignment="1">
      <alignment wrapText="1"/>
    </xf>
    <xf numFmtId="4" fontId="3" fillId="2" borderId="0" xfId="2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6" fillId="0" borderId="0" xfId="2" applyFont="1" applyBorder="1" applyAlignment="1">
      <alignment wrapText="1"/>
    </xf>
    <xf numFmtId="2" fontId="6" fillId="0" borderId="0" xfId="2" applyNumberFormat="1" applyFont="1" applyBorder="1" applyAlignment="1">
      <alignment wrapText="1"/>
    </xf>
    <xf numFmtId="0" fontId="0" fillId="0" borderId="0" xfId="0" applyNumberFormat="1"/>
    <xf numFmtId="4" fontId="0" fillId="0" borderId="0" xfId="0" applyNumberFormat="1"/>
    <xf numFmtId="4" fontId="0" fillId="0" borderId="0" xfId="0" applyNumberFormat="1" applyFont="1"/>
    <xf numFmtId="1" fontId="0" fillId="0" borderId="0" xfId="0" applyNumberFormat="1"/>
    <xf numFmtId="0" fontId="0" fillId="0" borderId="0" xfId="0" applyNumberFormat="1" applyFont="1" applyBorder="1" applyAlignment="1">
      <alignment horizontal="left"/>
    </xf>
    <xf numFmtId="0" fontId="7" fillId="0" borderId="0" xfId="1" applyFont="1" applyAlignment="1">
      <alignment vertical="top"/>
    </xf>
    <xf numFmtId="2" fontId="7" fillId="0" borderId="0" xfId="1" applyNumberFormat="1" applyFont="1" applyAlignment="1">
      <alignment vertical="top"/>
    </xf>
    <xf numFmtId="0" fontId="9" fillId="5" borderId="8" xfId="0" applyNumberFormat="1" applyFont="1" applyFill="1" applyBorder="1" applyAlignment="1">
      <alignment horizontal="center" vertical="center"/>
    </xf>
    <xf numFmtId="12" fontId="9" fillId="5" borderId="9" xfId="0" applyNumberFormat="1" applyFont="1" applyFill="1" applyBorder="1" applyAlignment="1">
      <alignment horizontal="center" vertical="center" wrapText="1" shrinkToFit="1"/>
    </xf>
    <xf numFmtId="1" fontId="9" fillId="5" borderId="8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" fontId="0" fillId="0" borderId="11" xfId="0" applyNumberFormat="1" applyBorder="1"/>
    <xf numFmtId="0" fontId="0" fillId="6" borderId="12" xfId="0" applyNumberFormat="1" applyFont="1" applyFill="1" applyBorder="1" applyAlignment="1">
      <alignment horizontal="center"/>
    </xf>
    <xf numFmtId="0" fontId="0" fillId="6" borderId="12" xfId="0" applyNumberFormat="1" applyFont="1" applyFill="1" applyBorder="1"/>
    <xf numFmtId="4" fontId="0" fillId="6" borderId="13" xfId="0" applyNumberFormat="1" applyFont="1" applyFill="1" applyBorder="1"/>
    <xf numFmtId="1" fontId="0" fillId="6" borderId="12" xfId="0" applyNumberFormat="1" applyFill="1" applyBorder="1"/>
    <xf numFmtId="0" fontId="0" fillId="5" borderId="12" xfId="0" applyNumberFormat="1" applyFont="1" applyFill="1" applyBorder="1" applyAlignment="1">
      <alignment horizontal="center"/>
    </xf>
    <xf numFmtId="0" fontId="0" fillId="5" borderId="12" xfId="0" applyNumberFormat="1" applyFont="1" applyFill="1" applyBorder="1"/>
    <xf numFmtId="4" fontId="0" fillId="5" borderId="13" xfId="0" applyNumberFormat="1" applyFont="1" applyFill="1" applyBorder="1"/>
    <xf numFmtId="1" fontId="0" fillId="5" borderId="12" xfId="0" applyNumberFormat="1" applyFill="1" applyBorder="1"/>
    <xf numFmtId="0" fontId="9" fillId="0" borderId="12" xfId="0" applyNumberFormat="1" applyFont="1" applyBorder="1" applyAlignment="1">
      <alignment horizontal="center"/>
    </xf>
    <xf numFmtId="0" fontId="9" fillId="0" borderId="12" xfId="0" applyNumberFormat="1" applyFont="1" applyBorder="1"/>
    <xf numFmtId="4" fontId="9" fillId="0" borderId="13" xfId="0" applyNumberFormat="1" applyFont="1" applyBorder="1"/>
    <xf numFmtId="1" fontId="0" fillId="0" borderId="12" xfId="0" applyNumberFormat="1" applyBorder="1"/>
    <xf numFmtId="0" fontId="9" fillId="0" borderId="0" xfId="0" applyFont="1"/>
    <xf numFmtId="0" fontId="9" fillId="0" borderId="12" xfId="0" applyNumberFormat="1" applyFont="1" applyFill="1" applyBorder="1" applyAlignment="1">
      <alignment horizontal="center"/>
    </xf>
    <xf numFmtId="0" fontId="9" fillId="0" borderId="12" xfId="0" applyNumberFormat="1" applyFont="1" applyFill="1" applyBorder="1"/>
    <xf numFmtId="4" fontId="9" fillId="0" borderId="13" xfId="0" applyNumberFormat="1" applyFont="1" applyFill="1" applyBorder="1"/>
    <xf numFmtId="0" fontId="9" fillId="0" borderId="0" xfId="0" applyFont="1" applyFill="1"/>
    <xf numFmtId="0" fontId="9" fillId="4" borderId="12" xfId="0" applyNumberFormat="1" applyFont="1" applyFill="1" applyBorder="1" applyAlignment="1">
      <alignment horizontal="center"/>
    </xf>
    <xf numFmtId="0" fontId="9" fillId="4" borderId="12" xfId="0" applyNumberFormat="1" applyFont="1" applyFill="1" applyBorder="1"/>
    <xf numFmtId="4" fontId="9" fillId="4" borderId="13" xfId="0" applyNumberFormat="1" applyFont="1" applyFill="1" applyBorder="1"/>
    <xf numFmtId="0" fontId="0" fillId="5" borderId="12" xfId="0" applyNumberFormat="1" applyFill="1" applyBorder="1" applyAlignment="1">
      <alignment horizontal="center"/>
    </xf>
    <xf numFmtId="0" fontId="0" fillId="5" borderId="12" xfId="4" applyFont="1" applyFill="1" applyBorder="1" applyAlignment="1">
      <alignment horizontal="left" vertical="center" wrapText="1"/>
    </xf>
    <xf numFmtId="0" fontId="10" fillId="0" borderId="12" xfId="4" applyFont="1" applyBorder="1" applyAlignment="1">
      <alignment horizontal="left" vertical="center" wrapText="1"/>
    </xf>
    <xf numFmtId="0" fontId="9" fillId="5" borderId="12" xfId="0" applyNumberFormat="1" applyFont="1" applyFill="1" applyBorder="1" applyAlignment="1">
      <alignment horizontal="center"/>
    </xf>
    <xf numFmtId="0" fontId="9" fillId="5" borderId="12" xfId="0" applyNumberFormat="1" applyFont="1" applyFill="1" applyBorder="1"/>
    <xf numFmtId="4" fontId="9" fillId="5" borderId="13" xfId="0" applyNumberFormat="1" applyFont="1" applyFill="1" applyBorder="1"/>
    <xf numFmtId="4" fontId="0" fillId="5" borderId="12" xfId="0" applyNumberFormat="1" applyFill="1" applyBorder="1"/>
    <xf numFmtId="4" fontId="9" fillId="0" borderId="12" xfId="0" applyNumberFormat="1" applyFont="1" applyFill="1" applyBorder="1"/>
    <xf numFmtId="4" fontId="0" fillId="5" borderId="12" xfId="0" applyNumberFormat="1" applyFont="1" applyFill="1" applyBorder="1"/>
    <xf numFmtId="4" fontId="9" fillId="0" borderId="12" xfId="0" applyNumberFormat="1" applyFont="1" applyBorder="1"/>
    <xf numFmtId="40" fontId="0" fillId="0" borderId="0" xfId="0" applyNumberFormat="1"/>
    <xf numFmtId="4" fontId="9" fillId="5" borderId="8" xfId="0" applyNumberFormat="1" applyFont="1" applyFill="1" applyBorder="1" applyAlignment="1">
      <alignment horizontal="center" vertical="center" wrapText="1"/>
    </xf>
    <xf numFmtId="164" fontId="13" fillId="5" borderId="8" xfId="0" applyNumberFormat="1" applyFont="1" applyFill="1" applyBorder="1" applyAlignment="1">
      <alignment horizontal="center" wrapText="1"/>
    </xf>
    <xf numFmtId="4" fontId="9" fillId="7" borderId="10" xfId="0" applyNumberFormat="1" applyFont="1" applyFill="1" applyBorder="1" applyAlignment="1">
      <alignment horizontal="right" vertical="center" wrapText="1"/>
    </xf>
    <xf numFmtId="164" fontId="0" fillId="7" borderId="10" xfId="0" applyNumberFormat="1" applyFill="1" applyBorder="1"/>
    <xf numFmtId="4" fontId="0" fillId="0" borderId="12" xfId="0" applyNumberFormat="1" applyFont="1" applyBorder="1"/>
    <xf numFmtId="164" fontId="0" fillId="0" borderId="12" xfId="0" applyNumberFormat="1" applyBorder="1"/>
    <xf numFmtId="0" fontId="0" fillId="0" borderId="12" xfId="0" applyNumberFormat="1" applyFont="1" applyBorder="1"/>
    <xf numFmtId="4" fontId="0" fillId="8" borderId="12" xfId="0" applyNumberFormat="1" applyFont="1" applyFill="1" applyBorder="1"/>
    <xf numFmtId="164" fontId="0" fillId="8" borderId="12" xfId="0" applyNumberFormat="1" applyFill="1" applyBorder="1"/>
    <xf numFmtId="4" fontId="14" fillId="0" borderId="12" xfId="0" applyNumberFormat="1" applyFont="1" applyFill="1" applyBorder="1"/>
    <xf numFmtId="40" fontId="14" fillId="0" borderId="0" xfId="0" applyNumberFormat="1" applyFont="1" applyFill="1"/>
    <xf numFmtId="0" fontId="14" fillId="0" borderId="0" xfId="0" applyFont="1" applyFill="1"/>
    <xf numFmtId="164" fontId="0" fillId="5" borderId="12" xfId="0" applyNumberFormat="1" applyFill="1" applyBorder="1"/>
    <xf numFmtId="4" fontId="0" fillId="9" borderId="12" xfId="0" applyNumberFormat="1" applyFont="1" applyFill="1" applyBorder="1"/>
    <xf numFmtId="164" fontId="0" fillId="9" borderId="12" xfId="0" applyNumberFormat="1" applyFill="1" applyBorder="1"/>
    <xf numFmtId="40" fontId="9" fillId="0" borderId="0" xfId="0" applyNumberFormat="1" applyFont="1"/>
    <xf numFmtId="0" fontId="0" fillId="0" borderId="12" xfId="0" applyNumberFormat="1" applyFont="1" applyBorder="1" applyAlignment="1">
      <alignment horizontal="center"/>
    </xf>
    <xf numFmtId="4" fontId="0" fillId="3" borderId="12" xfId="0" applyNumberFormat="1" applyFont="1" applyFill="1" applyBorder="1"/>
    <xf numFmtId="4" fontId="0" fillId="0" borderId="14" xfId="0" applyNumberFormat="1" applyFont="1" applyFill="1" applyBorder="1"/>
    <xf numFmtId="164" fontId="0" fillId="0" borderId="14" xfId="0" applyNumberFormat="1" applyBorder="1"/>
    <xf numFmtId="4" fontId="0" fillId="0" borderId="13" xfId="0" applyNumberFormat="1" applyFont="1" applyBorder="1"/>
    <xf numFmtId="164" fontId="0" fillId="0" borderId="10" xfId="0" applyNumberFormat="1" applyBorder="1"/>
    <xf numFmtId="4" fontId="0" fillId="8" borderId="13" xfId="0" applyNumberFormat="1" applyFont="1" applyFill="1" applyBorder="1"/>
    <xf numFmtId="4" fontId="0" fillId="9" borderId="13" xfId="0" applyNumberFormat="1" applyFont="1" applyFill="1" applyBorder="1"/>
    <xf numFmtId="165" fontId="15" fillId="9" borderId="12" xfId="0" applyNumberFormat="1" applyFont="1" applyFill="1" applyBorder="1"/>
    <xf numFmtId="40" fontId="0" fillId="0" borderId="0" xfId="0" applyNumberFormat="1" applyFont="1"/>
    <xf numFmtId="0" fontId="0" fillId="0" borderId="0" xfId="0" applyFont="1"/>
    <xf numFmtId="164" fontId="9" fillId="0" borderId="12" xfId="0" applyNumberFormat="1" applyFont="1" applyBorder="1"/>
    <xf numFmtId="4" fontId="14" fillId="0" borderId="13" xfId="0" applyNumberFormat="1" applyFont="1" applyFill="1" applyBorder="1"/>
    <xf numFmtId="4" fontId="14" fillId="0" borderId="13" xfId="0" applyNumberFormat="1" applyFont="1" applyBorder="1"/>
    <xf numFmtId="40" fontId="14" fillId="0" borderId="0" xfId="0" applyNumberFormat="1" applyFont="1"/>
    <xf numFmtId="0" fontId="14" fillId="0" borderId="0" xfId="0" applyFont="1"/>
    <xf numFmtId="164" fontId="0" fillId="4" borderId="12" xfId="0" applyNumberFormat="1" applyFill="1" applyBorder="1"/>
    <xf numFmtId="40" fontId="16" fillId="0" borderId="0" xfId="0" applyNumberFormat="1" applyFont="1" applyFill="1"/>
    <xf numFmtId="0" fontId="16" fillId="0" borderId="0" xfId="0" applyFont="1" applyFill="1"/>
    <xf numFmtId="40" fontId="16" fillId="0" borderId="0" xfId="0" applyNumberFormat="1" applyFont="1"/>
    <xf numFmtId="0" fontId="16" fillId="0" borderId="0" xfId="0" applyFont="1"/>
    <xf numFmtId="164" fontId="0" fillId="0" borderId="12" xfId="0" applyNumberFormat="1" applyFont="1" applyBorder="1"/>
    <xf numFmtId="4" fontId="0" fillId="8" borderId="13" xfId="0" applyNumberFormat="1" applyFill="1" applyBorder="1"/>
    <xf numFmtId="4" fontId="0" fillId="3" borderId="13" xfId="0" applyNumberFormat="1" applyFill="1" applyBorder="1"/>
    <xf numFmtId="4" fontId="0" fillId="9" borderId="13" xfId="0" applyNumberFormat="1" applyFill="1" applyBorder="1"/>
    <xf numFmtId="0" fontId="9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/>
    <xf numFmtId="49" fontId="0" fillId="5" borderId="0" xfId="0" applyNumberFormat="1" applyFont="1" applyFill="1"/>
    <xf numFmtId="0" fontId="0" fillId="5" borderId="0" xfId="0" applyFont="1" applyFill="1"/>
    <xf numFmtId="4" fontId="0" fillId="5" borderId="0" xfId="0" applyNumberFormat="1" applyFont="1" applyFill="1"/>
    <xf numFmtId="4" fontId="0" fillId="0" borderId="0" xfId="0" applyNumberFormat="1" applyFont="1" applyFill="1"/>
    <xf numFmtId="49" fontId="0" fillId="0" borderId="0" xfId="0" applyNumberFormat="1" applyFont="1" applyBorder="1" applyAlignment="1">
      <alignment horizontal="left" vertical="center" wrapText="1"/>
    </xf>
    <xf numFmtId="4" fontId="0" fillId="0" borderId="0" xfId="0" applyNumberFormat="1" applyFont="1" applyBorder="1" applyAlignment="1">
      <alignment horizontal="left"/>
    </xf>
    <xf numFmtId="4" fontId="0" fillId="9" borderId="3" xfId="0" applyNumberFormat="1" applyFont="1" applyFill="1" applyBorder="1"/>
    <xf numFmtId="4" fontId="0" fillId="0" borderId="0" xfId="0" applyNumberFormat="1" applyFont="1" applyFill="1" applyBorder="1"/>
    <xf numFmtId="4" fontId="9" fillId="9" borderId="3" xfId="0" applyNumberFormat="1" applyFont="1" applyFill="1" applyBorder="1"/>
    <xf numFmtId="0" fontId="18" fillId="0" borderId="0" xfId="2" applyFont="1"/>
    <xf numFmtId="0" fontId="19" fillId="0" borderId="0" xfId="2" applyFont="1"/>
    <xf numFmtId="0" fontId="24" fillId="0" borderId="12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3" fontId="25" fillId="0" borderId="12" xfId="2" applyNumberFormat="1" applyFont="1" applyBorder="1" applyAlignment="1">
      <alignment horizontal="center" vertical="center" wrapText="1"/>
    </xf>
    <xf numFmtId="0" fontId="26" fillId="0" borderId="12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 shrinkToFit="1"/>
    </xf>
    <xf numFmtId="0" fontId="10" fillId="0" borderId="12" xfId="2" applyFont="1" applyBorder="1" applyAlignment="1">
      <alignment horizontal="center"/>
    </xf>
    <xf numFmtId="0" fontId="10" fillId="0" borderId="12" xfId="2" applyFont="1" applyBorder="1" applyAlignment="1">
      <alignment horizontal="left"/>
    </xf>
    <xf numFmtId="0" fontId="27" fillId="0" borderId="12" xfId="2" applyFont="1" applyBorder="1" applyAlignment="1">
      <alignment horizontal="center" vertical="center" wrapText="1"/>
    </xf>
    <xf numFmtId="4" fontId="27" fillId="0" borderId="12" xfId="2" applyNumberFormat="1" applyFont="1" applyBorder="1" applyAlignment="1">
      <alignment horizontal="right" wrapText="1"/>
    </xf>
    <xf numFmtId="3" fontId="10" fillId="0" borderId="12" xfId="2" applyNumberFormat="1" applyFont="1" applyBorder="1"/>
    <xf numFmtId="3" fontId="10" fillId="0" borderId="12" xfId="2" applyNumberFormat="1" applyFont="1" applyBorder="1" applyAlignment="1" applyProtection="1">
      <alignment horizontal="left"/>
      <protection locked="0"/>
    </xf>
    <xf numFmtId="4" fontId="27" fillId="0" borderId="12" xfId="2" applyNumberFormat="1" applyFont="1" applyBorder="1" applyAlignment="1">
      <alignment horizontal="right" vertical="center" wrapText="1"/>
    </xf>
    <xf numFmtId="3" fontId="28" fillId="0" borderId="12" xfId="2" applyNumberFormat="1" applyFont="1" applyBorder="1" applyAlignment="1" applyProtection="1">
      <alignment horizontal="left"/>
      <protection locked="0"/>
    </xf>
    <xf numFmtId="4" fontId="29" fillId="0" borderId="12" xfId="2" applyNumberFormat="1" applyFont="1" applyBorder="1" applyAlignment="1">
      <alignment horizontal="right" vertical="center" wrapText="1"/>
    </xf>
    <xf numFmtId="3" fontId="28" fillId="0" borderId="12" xfId="2" applyNumberFormat="1" applyFont="1" applyBorder="1"/>
    <xf numFmtId="3" fontId="28" fillId="0" borderId="12" xfId="2" applyNumberFormat="1" applyFont="1" applyBorder="1" applyProtection="1">
      <protection locked="0"/>
    </xf>
    <xf numFmtId="4" fontId="10" fillId="0" borderId="12" xfId="2" applyNumberFormat="1" applyFont="1" applyBorder="1" applyProtection="1">
      <protection locked="0"/>
    </xf>
    <xf numFmtId="4" fontId="28" fillId="0" borderId="12" xfId="2" applyNumberFormat="1" applyFont="1" applyBorder="1" applyProtection="1">
      <protection locked="0"/>
    </xf>
    <xf numFmtId="3" fontId="25" fillId="0" borderId="12" xfId="2" applyNumberFormat="1" applyFont="1" applyBorder="1" applyAlignment="1">
      <alignment horizontal="right" vertical="center" wrapText="1"/>
    </xf>
    <xf numFmtId="4" fontId="30" fillId="0" borderId="12" xfId="2" applyNumberFormat="1" applyFont="1" applyBorder="1" applyAlignment="1">
      <alignment horizontal="right" wrapText="1"/>
    </xf>
    <xf numFmtId="4" fontId="30" fillId="0" borderId="12" xfId="2" applyNumberFormat="1" applyFont="1" applyBorder="1" applyAlignment="1">
      <alignment horizontal="right" vertical="center" wrapText="1"/>
    </xf>
    <xf numFmtId="4" fontId="15" fillId="0" borderId="12" xfId="2" applyNumberFormat="1" applyFont="1" applyBorder="1" applyAlignment="1">
      <alignment horizontal="right" vertical="center" wrapText="1"/>
    </xf>
    <xf numFmtId="3" fontId="10" fillId="0" borderId="12" xfId="2" applyNumberFormat="1" applyFont="1" applyBorder="1" applyAlignment="1" applyProtection="1">
      <alignment horizontal="center"/>
      <protection locked="0"/>
    </xf>
    <xf numFmtId="0" fontId="27" fillId="0" borderId="12" xfId="2" applyFont="1" applyBorder="1" applyAlignment="1">
      <alignment horizontal="left" vertical="center" wrapText="1"/>
    </xf>
    <xf numFmtId="3" fontId="28" fillId="0" borderId="12" xfId="2" applyNumberFormat="1" applyFont="1" applyBorder="1" applyAlignment="1" applyProtection="1">
      <alignment horizontal="center"/>
      <protection locked="0"/>
    </xf>
    <xf numFmtId="0" fontId="29" fillId="0" borderId="12" xfId="2" applyFont="1" applyBorder="1" applyAlignment="1">
      <alignment horizontal="left" vertical="center" wrapText="1"/>
    </xf>
    <xf numFmtId="4" fontId="10" fillId="0" borderId="12" xfId="2" applyNumberFormat="1" applyFont="1" applyBorder="1" applyAlignment="1" applyProtection="1">
      <alignment horizontal="right"/>
      <protection locked="0"/>
    </xf>
    <xf numFmtId="4" fontId="0" fillId="0" borderId="12" xfId="2" applyNumberFormat="1" applyFont="1" applyBorder="1" applyAlignment="1" applyProtection="1">
      <alignment horizontal="right"/>
      <protection locked="0"/>
    </xf>
    <xf numFmtId="3" fontId="10" fillId="0" borderId="12" xfId="2" applyNumberFormat="1" applyFont="1" applyBorder="1" applyProtection="1">
      <protection locked="0"/>
    </xf>
    <xf numFmtId="0" fontId="0" fillId="0" borderId="12" xfId="0" applyBorder="1" applyAlignment="1">
      <alignment horizontal="center" vertical="top"/>
    </xf>
    <xf numFmtId="0" fontId="29" fillId="0" borderId="12" xfId="0" applyFont="1" applyBorder="1" applyAlignment="1">
      <alignment horizontal="left" vertical="top"/>
    </xf>
    <xf numFmtId="4" fontId="0" fillId="0" borderId="12" xfId="0" applyNumberFormat="1" applyBorder="1" applyAlignment="1">
      <alignment horizontal="right" vertical="top"/>
    </xf>
    <xf numFmtId="0" fontId="0" fillId="0" borderId="12" xfId="0" applyFont="1" applyBorder="1" applyAlignment="1">
      <alignment horizontal="left" vertical="top"/>
    </xf>
    <xf numFmtId="0" fontId="27" fillId="0" borderId="12" xfId="0" applyFont="1" applyBorder="1" applyAlignment="1">
      <alignment horizontal="center" vertical="top"/>
    </xf>
    <xf numFmtId="0" fontId="27" fillId="0" borderId="12" xfId="0" applyFont="1" applyBorder="1" applyAlignment="1">
      <alignment horizontal="left" vertical="top"/>
    </xf>
    <xf numFmtId="4" fontId="27" fillId="0" borderId="12" xfId="0" applyNumberFormat="1" applyFont="1" applyBorder="1" applyAlignment="1">
      <alignment horizontal="right" vertical="top"/>
    </xf>
    <xf numFmtId="4" fontId="0" fillId="10" borderId="12" xfId="0" applyNumberFormat="1" applyFont="1" applyFill="1" applyBorder="1"/>
    <xf numFmtId="4" fontId="0" fillId="12" borderId="13" xfId="0" applyNumberFormat="1" applyFont="1" applyFill="1" applyBorder="1"/>
    <xf numFmtId="164" fontId="0" fillId="12" borderId="12" xfId="0" applyNumberFormat="1" applyFill="1" applyBorder="1"/>
    <xf numFmtId="164" fontId="0" fillId="13" borderId="12" xfId="0" applyNumberFormat="1" applyFill="1" applyBorder="1"/>
    <xf numFmtId="164" fontId="0" fillId="14" borderId="12" xfId="0" applyNumberFormat="1" applyFill="1" applyBorder="1"/>
    <xf numFmtId="4" fontId="0" fillId="15" borderId="13" xfId="0" applyNumberFormat="1" applyFont="1" applyFill="1" applyBorder="1"/>
    <xf numFmtId="164" fontId="0" fillId="16" borderId="12" xfId="0" applyNumberFormat="1" applyFill="1" applyBorder="1"/>
    <xf numFmtId="4" fontId="9" fillId="18" borderId="12" xfId="0" applyNumberFormat="1" applyFont="1" applyFill="1" applyBorder="1"/>
    <xf numFmtId="164" fontId="0" fillId="19" borderId="12" xfId="0" applyNumberFormat="1" applyFill="1" applyBorder="1"/>
    <xf numFmtId="4" fontId="32" fillId="0" borderId="12" xfId="0" applyNumberFormat="1" applyFont="1" applyFill="1" applyBorder="1"/>
    <xf numFmtId="4" fontId="31" fillId="10" borderId="12" xfId="0" applyNumberFormat="1" applyFont="1" applyFill="1" applyBorder="1"/>
    <xf numFmtId="4" fontId="31" fillId="11" borderId="12" xfId="0" applyNumberFormat="1" applyFont="1" applyFill="1" applyBorder="1"/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horizontal="left" vertical="top"/>
    </xf>
    <xf numFmtId="4" fontId="0" fillId="0" borderId="0" xfId="0" applyNumberFormat="1" applyBorder="1" applyAlignment="1">
      <alignment horizontal="left"/>
    </xf>
    <xf numFmtId="0" fontId="12" fillId="0" borderId="0" xfId="1" applyFont="1" applyBorder="1" applyAlignment="1">
      <alignment horizontal="left" vertical="top"/>
    </xf>
    <xf numFmtId="0" fontId="3" fillId="2" borderId="6" xfId="2" applyFont="1" applyFill="1" applyBorder="1" applyAlignment="1">
      <alignment horizontal="left"/>
    </xf>
    <xf numFmtId="0" fontId="1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3" fillId="0" borderId="0" xfId="2" applyFont="1" applyBorder="1" applyAlignment="1">
      <alignment wrapText="1"/>
    </xf>
    <xf numFmtId="0" fontId="3" fillId="0" borderId="0" xfId="2" applyFont="1" applyBorder="1"/>
    <xf numFmtId="0" fontId="3" fillId="2" borderId="3" xfId="2" applyFont="1" applyFill="1" applyBorder="1" applyAlignment="1">
      <alignment horizontal="left"/>
    </xf>
    <xf numFmtId="0" fontId="3" fillId="0" borderId="2" xfId="2" applyFont="1" applyBorder="1"/>
    <xf numFmtId="0" fontId="3" fillId="0" borderId="5" xfId="2" applyFont="1" applyBorder="1"/>
    <xf numFmtId="0" fontId="3" fillId="2" borderId="7" xfId="2" applyFont="1" applyFill="1" applyBorder="1" applyAlignment="1">
      <alignment horizontal="center"/>
    </xf>
    <xf numFmtId="0" fontId="3" fillId="2" borderId="7" xfId="2" applyFont="1" applyFill="1" applyBorder="1" applyAlignment="1">
      <alignment wrapText="1"/>
    </xf>
    <xf numFmtId="0" fontId="3" fillId="2" borderId="7" xfId="2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4" borderId="6" xfId="2" applyFont="1" applyFill="1" applyBorder="1" applyAlignment="1">
      <alignment horizontal="left"/>
    </xf>
    <xf numFmtId="0" fontId="3" fillId="0" borderId="6" xfId="2" applyFont="1" applyBorder="1" applyAlignment="1">
      <alignment wrapText="1"/>
    </xf>
    <xf numFmtId="0" fontId="0" fillId="0" borderId="0" xfId="0" applyNumberForma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8" borderId="13" xfId="0" applyNumberFormat="1" applyFont="1" applyFill="1" applyBorder="1"/>
    <xf numFmtId="0" fontId="14" fillId="0" borderId="13" xfId="0" applyNumberFormat="1" applyFont="1" applyFill="1" applyBorder="1" applyAlignment="1">
      <alignment horizontal="left"/>
    </xf>
    <xf numFmtId="0" fontId="0" fillId="5" borderId="13" xfId="0" applyNumberFormat="1" applyFont="1" applyFill="1" applyBorder="1"/>
    <xf numFmtId="0" fontId="0" fillId="9" borderId="13" xfId="0" applyNumberFormat="1" applyFont="1" applyFill="1" applyBorder="1"/>
    <xf numFmtId="0" fontId="9" fillId="0" borderId="13" xfId="0" applyNumberFormat="1" applyFont="1" applyBorder="1"/>
    <xf numFmtId="0" fontId="11" fillId="0" borderId="0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top" wrapText="1"/>
    </xf>
    <xf numFmtId="0" fontId="9" fillId="5" borderId="8" xfId="0" applyNumberFormat="1" applyFont="1" applyFill="1" applyBorder="1" applyAlignment="1">
      <alignment horizontal="center" vertical="center"/>
    </xf>
    <xf numFmtId="0" fontId="9" fillId="7" borderId="7" xfId="0" applyNumberFormat="1" applyFont="1" applyFill="1" applyBorder="1" applyAlignment="1">
      <alignment horizontal="left" vertical="center"/>
    </xf>
    <xf numFmtId="0" fontId="0" fillId="0" borderId="16" xfId="0" applyNumberFormat="1" applyFont="1" applyBorder="1"/>
    <xf numFmtId="0" fontId="0" fillId="0" borderId="13" xfId="0" applyNumberFormat="1" applyFont="1" applyBorder="1"/>
    <xf numFmtId="0" fontId="0" fillId="0" borderId="12" xfId="0" applyNumberFormat="1" applyFont="1" applyBorder="1"/>
    <xf numFmtId="0" fontId="0" fillId="8" borderId="12" xfId="0" applyNumberFormat="1" applyFont="1" applyFill="1" applyBorder="1" applyAlignment="1">
      <alignment horizontal="left"/>
    </xf>
    <xf numFmtId="0" fontId="0" fillId="3" borderId="13" xfId="0" applyNumberFormat="1" applyFont="1" applyFill="1" applyBorder="1"/>
    <xf numFmtId="0" fontId="9" fillId="0" borderId="12" xfId="0" applyNumberFormat="1" applyFont="1" applyBorder="1"/>
    <xf numFmtId="0" fontId="14" fillId="0" borderId="12" xfId="0" applyNumberFormat="1" applyFont="1" applyFill="1" applyBorder="1" applyAlignment="1">
      <alignment horizontal="left"/>
    </xf>
    <xf numFmtId="0" fontId="0" fillId="5" borderId="12" xfId="0" applyNumberFormat="1" applyFont="1" applyFill="1" applyBorder="1"/>
    <xf numFmtId="0" fontId="0" fillId="9" borderId="12" xfId="0" applyNumberFormat="1" applyFont="1" applyFill="1" applyBorder="1"/>
    <xf numFmtId="0" fontId="0" fillId="15" borderId="12" xfId="0" applyNumberFormat="1" applyFont="1" applyFill="1" applyBorder="1" applyAlignment="1">
      <alignment horizontal="left"/>
    </xf>
    <xf numFmtId="0" fontId="0" fillId="10" borderId="12" xfId="0" applyNumberFormat="1" applyFont="1" applyFill="1" applyBorder="1" applyAlignment="1">
      <alignment horizontal="left"/>
    </xf>
    <xf numFmtId="0" fontId="31" fillId="18" borderId="12" xfId="0" applyNumberFormat="1" applyFont="1" applyFill="1" applyBorder="1" applyAlignment="1">
      <alignment horizontal="left"/>
    </xf>
    <xf numFmtId="0" fontId="0" fillId="8" borderId="12" xfId="0" applyNumberFormat="1" applyFont="1" applyFill="1" applyBorder="1"/>
    <xf numFmtId="0" fontId="0" fillId="0" borderId="12" xfId="0" applyNumberFormat="1" applyFont="1" applyBorder="1" applyAlignment="1">
      <alignment horizontal="left"/>
    </xf>
    <xf numFmtId="0" fontId="14" fillId="0" borderId="12" xfId="0" applyNumberFormat="1" applyFont="1" applyBorder="1" applyAlignment="1">
      <alignment horizontal="left"/>
    </xf>
    <xf numFmtId="0" fontId="0" fillId="17" borderId="12" xfId="0" applyNumberFormat="1" applyFont="1" applyFill="1" applyBorder="1" applyAlignment="1">
      <alignment horizontal="left"/>
    </xf>
    <xf numFmtId="0" fontId="0" fillId="9" borderId="12" xfId="0" applyNumberFormat="1" applyFont="1" applyFill="1" applyBorder="1" applyAlignment="1">
      <alignment horizontal="left"/>
    </xf>
    <xf numFmtId="0" fontId="9" fillId="0" borderId="12" xfId="0" applyNumberFormat="1" applyFont="1" applyBorder="1" applyAlignment="1">
      <alignment horizontal="left"/>
    </xf>
    <xf numFmtId="0" fontId="32" fillId="0" borderId="12" xfId="0" applyNumberFormat="1" applyFont="1" applyFill="1" applyBorder="1" applyAlignment="1">
      <alignment horizontal="left"/>
    </xf>
    <xf numFmtId="0" fontId="0" fillId="11" borderId="12" xfId="0" applyNumberFormat="1" applyFont="1" applyFill="1" applyBorder="1" applyAlignment="1">
      <alignment horizontal="left"/>
    </xf>
    <xf numFmtId="0" fontId="9" fillId="0" borderId="12" xfId="0" applyNumberFormat="1" applyFont="1" applyFill="1" applyBorder="1" applyAlignment="1">
      <alignment horizontal="left"/>
    </xf>
    <xf numFmtId="0" fontId="0" fillId="12" borderId="12" xfId="0" applyNumberFormat="1" applyFont="1" applyFill="1" applyBorder="1"/>
    <xf numFmtId="0" fontId="0" fillId="8" borderId="1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9" borderId="12" xfId="0" applyFont="1" applyFill="1" applyBorder="1" applyAlignment="1">
      <alignment horizontal="left"/>
    </xf>
    <xf numFmtId="0" fontId="9" fillId="0" borderId="12" xfId="0" applyFont="1" applyBorder="1"/>
    <xf numFmtId="0" fontId="0" fillId="0" borderId="12" xfId="0" applyFont="1" applyBorder="1"/>
    <xf numFmtId="0" fontId="9" fillId="9" borderId="3" xfId="0" applyFont="1" applyFill="1" applyBorder="1"/>
    <xf numFmtId="0" fontId="0" fillId="9" borderId="3" xfId="0" applyFont="1" applyFill="1" applyBorder="1"/>
    <xf numFmtId="0" fontId="12" fillId="0" borderId="0" xfId="1" applyFont="1" applyBorder="1" applyAlignment="1">
      <alignment horizontal="left" vertical="top"/>
    </xf>
    <xf numFmtId="4" fontId="0" fillId="0" borderId="0" xfId="0" applyNumberFormat="1" applyFont="1" applyBorder="1" applyAlignment="1">
      <alignment horizontal="left"/>
    </xf>
    <xf numFmtId="4" fontId="0" fillId="0" borderId="0" xfId="0" applyNumberFormat="1" applyFont="1" applyBorder="1" applyAlignment="1">
      <alignment horizontal="center"/>
    </xf>
    <xf numFmtId="0" fontId="27" fillId="0" borderId="12" xfId="2" applyFont="1" applyBorder="1" applyAlignment="1">
      <alignment horizontal="center" wrapText="1"/>
    </xf>
    <xf numFmtId="0" fontId="20" fillId="0" borderId="0" xfId="2" applyFont="1" applyBorder="1" applyAlignment="1">
      <alignment horizontal="center" wrapText="1"/>
    </xf>
    <xf numFmtId="0" fontId="21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0" fillId="0" borderId="0" xfId="2" applyFont="1" applyBorder="1" applyAlignment="1">
      <alignment horizontal="right" wrapText="1"/>
    </xf>
  </cellXfs>
  <cellStyles count="5">
    <cellStyle name="Excel Built-in Normal" xfId="1"/>
    <cellStyle name="Normal 2" xfId="2"/>
    <cellStyle name="Normal 3" xfId="3"/>
    <cellStyle name="Obično" xfId="0" builtinId="0"/>
    <cellStyle name="Obično_List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69933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0</xdr:col>
      <xdr:colOff>468630</xdr:colOff>
      <xdr:row>3</xdr:row>
      <xdr:rowOff>53340</xdr:rowOff>
    </xdr:to>
    <xdr:pic>
      <xdr:nvPicPr>
        <xdr:cNvPr id="2" name="Slika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0"/>
          <a:ext cx="422910" cy="5410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0"/>
  <sheetViews>
    <sheetView tabSelected="1" workbookViewId="0">
      <selection activeCell="I12" sqref="I12"/>
    </sheetView>
  </sheetViews>
  <sheetFormatPr defaultRowHeight="12.6"/>
  <cols>
    <col min="3" max="3" width="21.109375" customWidth="1"/>
    <col min="4" max="4" width="15.109375" customWidth="1"/>
    <col min="5" max="5" width="13.33203125" customWidth="1"/>
    <col min="6" max="6" width="6" style="1" customWidth="1"/>
  </cols>
  <sheetData>
    <row r="2" spans="1:6" ht="13.2">
      <c r="A2" s="196"/>
      <c r="B2" s="196"/>
      <c r="C2" s="2" t="s">
        <v>0</v>
      </c>
      <c r="D2" s="2"/>
      <c r="E2" s="2"/>
    </row>
    <row r="3" spans="1:6">
      <c r="C3" t="s">
        <v>245</v>
      </c>
    </row>
    <row r="4" spans="1:6" ht="13.2">
      <c r="A4" s="196"/>
      <c r="B4" s="196"/>
      <c r="C4" s="196"/>
      <c r="D4" s="2"/>
      <c r="E4" s="2"/>
    </row>
    <row r="6" spans="1:6" ht="45" customHeight="1">
      <c r="A6" s="197" t="s">
        <v>253</v>
      </c>
      <c r="B6" s="197"/>
      <c r="C6" s="197"/>
      <c r="D6" s="197"/>
      <c r="E6" s="197"/>
      <c r="F6" s="197"/>
    </row>
    <row r="8" spans="1:6" ht="13.2">
      <c r="A8" s="198" t="s">
        <v>248</v>
      </c>
      <c r="B8" s="198"/>
      <c r="C8" s="198"/>
      <c r="D8" s="198"/>
      <c r="E8" s="198"/>
      <c r="F8" s="198"/>
    </row>
    <row r="9" spans="1:6" ht="13.2">
      <c r="A9" s="3"/>
      <c r="B9" s="3"/>
      <c r="C9" s="3"/>
      <c r="D9" s="3"/>
      <c r="E9" s="3"/>
      <c r="F9" s="4"/>
    </row>
    <row r="10" spans="1:6">
      <c r="C10" s="5" t="s">
        <v>1</v>
      </c>
    </row>
    <row r="11" spans="1:6" ht="21.75" customHeight="1">
      <c r="A11" s="199" t="s">
        <v>246</v>
      </c>
      <c r="B11" s="199"/>
      <c r="C11" s="199"/>
      <c r="D11" s="199"/>
      <c r="E11" s="199"/>
    </row>
    <row r="12" spans="1:6">
      <c r="A12" s="6"/>
      <c r="B12" s="6"/>
      <c r="C12" s="6"/>
      <c r="D12" s="6"/>
      <c r="E12" s="6"/>
    </row>
    <row r="13" spans="1:6">
      <c r="A13" s="200" t="s">
        <v>2</v>
      </c>
      <c r="B13" s="200"/>
      <c r="C13" s="6"/>
      <c r="D13" s="6"/>
      <c r="E13" s="6"/>
    </row>
    <row r="14" spans="1:6">
      <c r="A14" s="6"/>
      <c r="B14" s="6"/>
      <c r="C14" s="6"/>
      <c r="D14" s="6"/>
      <c r="E14" s="6"/>
    </row>
    <row r="15" spans="1:6">
      <c r="A15" s="7"/>
      <c r="B15" s="8"/>
      <c r="C15" s="8"/>
      <c r="D15" s="9">
        <v>1</v>
      </c>
      <c r="E15" s="9">
        <v>2</v>
      </c>
      <c r="F15" s="10">
        <v>3</v>
      </c>
    </row>
    <row r="16" spans="1:6" ht="26.1" customHeight="1">
      <c r="A16" s="201" t="s">
        <v>3</v>
      </c>
      <c r="B16" s="201"/>
      <c r="C16" s="201"/>
      <c r="D16" s="11" t="s">
        <v>4</v>
      </c>
      <c r="E16" s="12" t="s">
        <v>238</v>
      </c>
      <c r="F16" s="13" t="s">
        <v>5</v>
      </c>
    </row>
    <row r="17" spans="1:7">
      <c r="A17" s="14"/>
      <c r="B17" s="15"/>
      <c r="C17" s="15"/>
      <c r="D17" s="16"/>
      <c r="E17" s="16"/>
      <c r="F17" s="17"/>
    </row>
    <row r="18" spans="1:7">
      <c r="A18" s="18">
        <v>6</v>
      </c>
      <c r="B18" s="202" t="s">
        <v>6</v>
      </c>
      <c r="C18" s="202"/>
      <c r="D18" s="20">
        <f>Proračun_opći_dio!C5</f>
        <v>7253300</v>
      </c>
      <c r="E18" s="20">
        <f>Proračun_opći_dio!D5</f>
        <v>7023869.4800000004</v>
      </c>
      <c r="F18" s="21">
        <f t="shared" ref="F18:F24" si="0">(E18/D18)*100</f>
        <v>96.83688086801871</v>
      </c>
    </row>
    <row r="19" spans="1:7">
      <c r="A19" s="22">
        <v>7</v>
      </c>
      <c r="B19" s="203" t="s">
        <v>7</v>
      </c>
      <c r="C19" s="203"/>
      <c r="D19" s="20">
        <f>Proračun_opći_dio!C25</f>
        <v>600000</v>
      </c>
      <c r="E19" s="20">
        <f>Proračun_opći_dio!D25</f>
        <v>655891.48</v>
      </c>
      <c r="F19" s="21">
        <f t="shared" si="0"/>
        <v>109.31524666666665</v>
      </c>
    </row>
    <row r="20" spans="1:7">
      <c r="A20" s="23"/>
      <c r="B20" s="195" t="s">
        <v>8</v>
      </c>
      <c r="C20" s="195"/>
      <c r="D20" s="24">
        <f>SUM(D18:D19)</f>
        <v>7853300</v>
      </c>
      <c r="E20" s="24">
        <f>SUM(E18:E19)</f>
        <v>7679760.9600000009</v>
      </c>
      <c r="F20" s="25">
        <f t="shared" si="0"/>
        <v>97.790240535825717</v>
      </c>
    </row>
    <row r="21" spans="1:7">
      <c r="A21" s="18">
        <v>3</v>
      </c>
      <c r="B21" s="19" t="s">
        <v>9</v>
      </c>
      <c r="C21" s="19"/>
      <c r="D21" s="20">
        <f>SUM(Proračun_opći_dio!C28)</f>
        <v>4743300</v>
      </c>
      <c r="E21" s="20">
        <f>SUM(Proračun_opći_dio!D28)</f>
        <v>4117939.6799999997</v>
      </c>
      <c r="F21" s="21">
        <f t="shared" si="0"/>
        <v>86.815923091518556</v>
      </c>
    </row>
    <row r="22" spans="1:7">
      <c r="A22" s="22">
        <v>4</v>
      </c>
      <c r="B22" s="203" t="s">
        <v>10</v>
      </c>
      <c r="C22" s="203"/>
      <c r="D22" s="20">
        <f>SUM(Proračun_opći_dio!C47)</f>
        <v>4610000</v>
      </c>
      <c r="E22" s="20">
        <f>SUM(Proračun_opći_dio!D47)</f>
        <v>3691842.78</v>
      </c>
      <c r="F22" s="21">
        <f t="shared" si="0"/>
        <v>80.083357483731007</v>
      </c>
    </row>
    <row r="23" spans="1:7">
      <c r="A23" s="14"/>
      <c r="B23" s="195" t="s">
        <v>11</v>
      </c>
      <c r="C23" s="195"/>
      <c r="D23" s="24">
        <f>SUM('Naslovna strana'!D21:D22)</f>
        <v>9353300</v>
      </c>
      <c r="E23" s="24">
        <f>SUM('Naslovna strana'!E21:E22)</f>
        <v>7809782.459999999</v>
      </c>
      <c r="F23" s="25">
        <f t="shared" si="0"/>
        <v>83.497615387082618</v>
      </c>
    </row>
    <row r="24" spans="1:7">
      <c r="A24" s="204" t="s">
        <v>12</v>
      </c>
      <c r="B24" s="204"/>
      <c r="C24" s="26"/>
      <c r="D24" s="24">
        <f>SUM(D20-D23)</f>
        <v>-1500000</v>
      </c>
      <c r="E24" s="24">
        <f>SUM(E20-E23)</f>
        <v>-130021.49999999814</v>
      </c>
      <c r="F24" s="25">
        <f t="shared" si="0"/>
        <v>8.6680999999998765</v>
      </c>
    </row>
    <row r="25" spans="1:7">
      <c r="A25" s="27"/>
      <c r="B25" s="6"/>
      <c r="C25" s="6"/>
      <c r="D25" s="20"/>
      <c r="E25" s="20"/>
      <c r="F25" s="21"/>
    </row>
    <row r="26" spans="1:7" ht="27.75" customHeight="1">
      <c r="A26" s="206" t="s">
        <v>13</v>
      </c>
      <c r="B26" s="206"/>
      <c r="C26" s="206"/>
      <c r="D26" s="24">
        <v>1700000</v>
      </c>
      <c r="E26" s="24">
        <v>1700000</v>
      </c>
      <c r="F26" s="25">
        <f>(E26/D26)*100</f>
        <v>100</v>
      </c>
      <c r="G26" s="28"/>
    </row>
    <row r="27" spans="1:7" ht="36" customHeight="1">
      <c r="A27" s="206" t="s">
        <v>14</v>
      </c>
      <c r="B27" s="206"/>
      <c r="C27" s="206"/>
      <c r="D27" s="24">
        <v>1500000</v>
      </c>
      <c r="E27" s="24">
        <f>-E24</f>
        <v>130021.49999999814</v>
      </c>
      <c r="F27" s="29">
        <f>(E27/D27)*100</f>
        <v>8.6680999999998765</v>
      </c>
    </row>
    <row r="28" spans="1:7" s="33" customFormat="1" ht="11.25" customHeight="1">
      <c r="A28" s="30"/>
      <c r="B28" s="31"/>
      <c r="C28" s="31"/>
      <c r="D28" s="32"/>
      <c r="E28" s="32"/>
      <c r="F28" s="21"/>
    </row>
    <row r="29" spans="1:7">
      <c r="A29" s="207" t="s">
        <v>15</v>
      </c>
      <c r="B29" s="207"/>
      <c r="C29" s="207"/>
      <c r="D29" s="34"/>
      <c r="E29" s="34"/>
      <c r="F29" s="25"/>
    </row>
    <row r="30" spans="1:7">
      <c r="A30" s="35">
        <v>8</v>
      </c>
      <c r="B30" s="208" t="s">
        <v>16</v>
      </c>
      <c r="C30" s="208"/>
      <c r="D30" s="36">
        <v>0</v>
      </c>
      <c r="E30" s="36">
        <v>115091.06</v>
      </c>
      <c r="F30" s="21">
        <v>0</v>
      </c>
    </row>
    <row r="31" spans="1:7" ht="21.75" customHeight="1">
      <c r="A31" s="37">
        <v>5</v>
      </c>
      <c r="B31" s="209" t="s">
        <v>17</v>
      </c>
      <c r="C31" s="209"/>
      <c r="D31" s="20">
        <v>0</v>
      </c>
      <c r="E31" s="20">
        <v>183431.16</v>
      </c>
      <c r="F31" s="21">
        <v>0</v>
      </c>
    </row>
    <row r="32" spans="1:7">
      <c r="A32" s="204" t="s">
        <v>18</v>
      </c>
      <c r="B32" s="204"/>
      <c r="C32" s="204"/>
      <c r="D32" s="24">
        <f>SUM(D31)</f>
        <v>0</v>
      </c>
      <c r="E32" s="24">
        <f>SUM(E30-E31)</f>
        <v>-68340.100000000006</v>
      </c>
      <c r="F32" s="25">
        <v>0</v>
      </c>
    </row>
    <row r="33" spans="1:6" ht="16.5" customHeight="1">
      <c r="A33" s="205" t="s">
        <v>19</v>
      </c>
      <c r="B33" s="205"/>
      <c r="C33" s="205"/>
      <c r="D33" s="24">
        <f>SUM(D24+D26+D32)</f>
        <v>200000</v>
      </c>
      <c r="E33" s="24">
        <f>SUM(E24+E26+E32)</f>
        <v>1501638.4000000018</v>
      </c>
      <c r="F33" s="25">
        <v>100</v>
      </c>
    </row>
    <row r="34" spans="1:6" ht="16.5" customHeight="1">
      <c r="A34" s="38"/>
      <c r="B34" s="38"/>
      <c r="C34" s="38"/>
      <c r="D34" s="39"/>
      <c r="E34" s="39"/>
      <c r="F34" s="40"/>
    </row>
    <row r="35" spans="1:6" ht="16.5" customHeight="1">
      <c r="A35" s="38"/>
      <c r="B35" s="38"/>
      <c r="C35" s="38"/>
      <c r="D35" s="39"/>
      <c r="E35" s="39"/>
      <c r="F35" s="41"/>
    </row>
    <row r="36" spans="1:6">
      <c r="C36" s="5"/>
    </row>
    <row r="37" spans="1:6" ht="17.25" customHeight="1">
      <c r="A37" s="42"/>
      <c r="B37" s="42"/>
      <c r="C37" s="42"/>
      <c r="D37" s="42"/>
      <c r="E37" s="42"/>
      <c r="F37" s="43"/>
    </row>
    <row r="38" spans="1:6" ht="12.75" customHeight="1">
      <c r="A38" s="42"/>
      <c r="B38" s="42"/>
      <c r="C38" s="42"/>
      <c r="D38" s="42"/>
      <c r="E38" s="42"/>
      <c r="F38" s="43"/>
    </row>
    <row r="39" spans="1:6" ht="12.75" customHeight="1">
      <c r="A39" s="42"/>
      <c r="B39" s="42"/>
      <c r="C39" s="42"/>
      <c r="D39" s="42"/>
      <c r="E39" s="42"/>
      <c r="F39" s="43"/>
    </row>
    <row r="40" spans="1:6" ht="12.75" customHeight="1">
      <c r="A40" s="42"/>
      <c r="B40" s="42"/>
      <c r="C40" s="42"/>
      <c r="D40" s="42"/>
      <c r="E40" s="42"/>
      <c r="F40" s="43"/>
    </row>
  </sheetData>
  <sheetProtection selectLockedCells="1" selectUnlockedCells="1"/>
  <mergeCells count="20">
    <mergeCell ref="A32:C32"/>
    <mergeCell ref="A33:C33"/>
    <mergeCell ref="A24:B24"/>
    <mergeCell ref="A26:C26"/>
    <mergeCell ref="A27:C27"/>
    <mergeCell ref="A29:C29"/>
    <mergeCell ref="B30:C30"/>
    <mergeCell ref="B31:C31"/>
    <mergeCell ref="B23:C23"/>
    <mergeCell ref="A2:B2"/>
    <mergeCell ref="A4:C4"/>
    <mergeCell ref="A6:F6"/>
    <mergeCell ref="A8:F8"/>
    <mergeCell ref="A11:E11"/>
    <mergeCell ref="A13:B13"/>
    <mergeCell ref="A16:C16"/>
    <mergeCell ref="B18:C18"/>
    <mergeCell ref="B19:C19"/>
    <mergeCell ref="B20:C20"/>
    <mergeCell ref="B22:C2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view="pageLayout" topLeftCell="A73" zoomScaleNormal="115" workbookViewId="0">
      <selection activeCell="H8" sqref="H8"/>
    </sheetView>
  </sheetViews>
  <sheetFormatPr defaultRowHeight="12.6"/>
  <cols>
    <col min="1" max="1" width="8.5546875" style="44" customWidth="1"/>
    <col min="2" max="2" width="48.44140625" style="5" customWidth="1"/>
    <col min="3" max="3" width="18" customWidth="1"/>
    <col min="4" max="4" width="13.44140625" style="45" customWidth="1"/>
    <col min="5" max="5" width="7.33203125" style="46" customWidth="1"/>
    <col min="6" max="6" width="7.33203125" style="47" customWidth="1"/>
  </cols>
  <sheetData>
    <row r="1" spans="1:10">
      <c r="A1" s="48"/>
      <c r="B1" s="210" t="s">
        <v>20</v>
      </c>
      <c r="C1" s="211"/>
    </row>
    <row r="2" spans="1:10">
      <c r="A2" s="49" t="s">
        <v>247</v>
      </c>
      <c r="B2" s="49"/>
      <c r="C2" s="49"/>
      <c r="D2" s="49"/>
      <c r="E2" s="49"/>
      <c r="F2" s="49"/>
      <c r="G2" s="50"/>
      <c r="H2" s="49"/>
      <c r="I2" s="49"/>
      <c r="J2" s="49"/>
    </row>
    <row r="3" spans="1:10" ht="31.5" customHeight="1">
      <c r="A3" s="51" t="s">
        <v>21</v>
      </c>
      <c r="B3" s="51" t="s">
        <v>22</v>
      </c>
      <c r="C3" s="52" t="s">
        <v>23</v>
      </c>
      <c r="D3" s="52" t="s">
        <v>238</v>
      </c>
      <c r="E3" s="53" t="s">
        <v>24</v>
      </c>
      <c r="F3"/>
    </row>
    <row r="4" spans="1:10">
      <c r="A4" s="212" t="s">
        <v>25</v>
      </c>
      <c r="B4" s="212"/>
      <c r="C4" s="212"/>
      <c r="D4" s="54">
        <v>1</v>
      </c>
      <c r="E4" s="55">
        <v>2</v>
      </c>
      <c r="F4" s="56"/>
    </row>
    <row r="5" spans="1:10">
      <c r="A5" s="57" t="s">
        <v>26</v>
      </c>
      <c r="B5" s="58" t="s">
        <v>6</v>
      </c>
      <c r="C5" s="59">
        <f>SUM(C6+C10+C14+C17+C21+C23)</f>
        <v>7253300</v>
      </c>
      <c r="D5" s="59">
        <f>SUM(D6+D10+D14+D17+D21+D23)</f>
        <v>7023869.4800000004</v>
      </c>
      <c r="E5" s="60">
        <f t="shared" ref="E5:E10" si="0">(D5/C5)*100</f>
        <v>96.83688086801871</v>
      </c>
      <c r="F5"/>
    </row>
    <row r="6" spans="1:10">
      <c r="A6" s="61" t="s">
        <v>27</v>
      </c>
      <c r="B6" s="62" t="s">
        <v>28</v>
      </c>
      <c r="C6" s="63">
        <f>SUM(C7+C8+C9)</f>
        <v>1449100</v>
      </c>
      <c r="D6" s="63">
        <f>SUM(D7+D8+D9)</f>
        <v>1200500.8299999998</v>
      </c>
      <c r="E6" s="64">
        <f t="shared" si="0"/>
        <v>82.844581464357177</v>
      </c>
      <c r="F6"/>
    </row>
    <row r="7" spans="1:10" s="69" customFormat="1">
      <c r="A7" s="65" t="s">
        <v>29</v>
      </c>
      <c r="B7" s="66" t="s">
        <v>30</v>
      </c>
      <c r="C7" s="67">
        <v>1202100</v>
      </c>
      <c r="D7" s="67">
        <v>954233.34</v>
      </c>
      <c r="E7" s="68">
        <f t="shared" si="0"/>
        <v>79.38052907412029</v>
      </c>
    </row>
    <row r="8" spans="1:10" s="73" customFormat="1">
      <c r="A8" s="70" t="s">
        <v>31</v>
      </c>
      <c r="B8" s="71" t="s">
        <v>32</v>
      </c>
      <c r="C8" s="72">
        <v>225000</v>
      </c>
      <c r="D8" s="72">
        <v>223606.82</v>
      </c>
      <c r="E8" s="68">
        <f t="shared" si="0"/>
        <v>99.380808888888893</v>
      </c>
    </row>
    <row r="9" spans="1:10" s="73" customFormat="1">
      <c r="A9" s="70" t="s">
        <v>33</v>
      </c>
      <c r="B9" s="71" t="s">
        <v>34</v>
      </c>
      <c r="C9" s="72">
        <v>22000</v>
      </c>
      <c r="D9" s="72">
        <v>22660.67</v>
      </c>
      <c r="E9" s="68">
        <f t="shared" si="0"/>
        <v>103.00304545454544</v>
      </c>
    </row>
    <row r="10" spans="1:10">
      <c r="A10" s="61" t="s">
        <v>35</v>
      </c>
      <c r="B10" s="62" t="s">
        <v>36</v>
      </c>
      <c r="C10" s="63">
        <f>SUM(C12+C11+C13)</f>
        <v>4420000</v>
      </c>
      <c r="D10" s="63">
        <f>SUM(D12+D11+D13)</f>
        <v>4375991.2200000007</v>
      </c>
      <c r="E10" s="64">
        <f t="shared" si="0"/>
        <v>99.004326244343915</v>
      </c>
      <c r="F10"/>
    </row>
    <row r="11" spans="1:10" s="69" customFormat="1">
      <c r="A11" s="65">
        <v>632</v>
      </c>
      <c r="B11" s="66" t="s">
        <v>37</v>
      </c>
      <c r="C11" s="67">
        <v>0</v>
      </c>
      <c r="D11" s="67">
        <v>0</v>
      </c>
      <c r="E11" s="68">
        <v>0</v>
      </c>
    </row>
    <row r="12" spans="1:10" s="73" customFormat="1" ht="13.5" customHeight="1">
      <c r="A12" s="70" t="s">
        <v>38</v>
      </c>
      <c r="B12" s="71" t="s">
        <v>39</v>
      </c>
      <c r="C12" s="72">
        <v>4420000</v>
      </c>
      <c r="D12" s="72">
        <v>4079351.22</v>
      </c>
      <c r="E12" s="68">
        <f>(D12/C12)*100</f>
        <v>92.293014027149326</v>
      </c>
    </row>
    <row r="13" spans="1:10" s="73" customFormat="1" ht="13.5" customHeight="1">
      <c r="A13" s="70">
        <v>634</v>
      </c>
      <c r="B13" s="71" t="s">
        <v>40</v>
      </c>
      <c r="C13" s="72">
        <v>0</v>
      </c>
      <c r="D13" s="72">
        <v>296640</v>
      </c>
      <c r="E13" s="68">
        <v>0</v>
      </c>
    </row>
    <row r="14" spans="1:10">
      <c r="A14" s="61" t="s">
        <v>41</v>
      </c>
      <c r="B14" s="62" t="s">
        <v>42</v>
      </c>
      <c r="C14" s="63">
        <f>SUM(C15+C16)</f>
        <v>470200</v>
      </c>
      <c r="D14" s="63">
        <f>SUM(D15+D16)</f>
        <v>526920.39</v>
      </c>
      <c r="E14" s="64">
        <f t="shared" ref="E14:E20" si="1">(D14/C14)*100</f>
        <v>112.063034878775</v>
      </c>
      <c r="F14"/>
    </row>
    <row r="15" spans="1:10" s="73" customFormat="1">
      <c r="A15" s="70" t="s">
        <v>43</v>
      </c>
      <c r="B15" s="71" t="s">
        <v>44</v>
      </c>
      <c r="C15" s="72">
        <v>200</v>
      </c>
      <c r="D15" s="72">
        <v>9.41</v>
      </c>
      <c r="E15" s="68">
        <f t="shared" si="1"/>
        <v>4.7050000000000001</v>
      </c>
    </row>
    <row r="16" spans="1:10" s="73" customFormat="1">
      <c r="A16" s="70" t="s">
        <v>45</v>
      </c>
      <c r="B16" s="71" t="s">
        <v>46</v>
      </c>
      <c r="C16" s="72">
        <v>470000</v>
      </c>
      <c r="D16" s="72">
        <v>526910.98</v>
      </c>
      <c r="E16" s="68">
        <f t="shared" si="1"/>
        <v>112.10871914893616</v>
      </c>
    </row>
    <row r="17" spans="1:6">
      <c r="A17" s="61" t="s">
        <v>47</v>
      </c>
      <c r="B17" s="62" t="s">
        <v>48</v>
      </c>
      <c r="C17" s="63">
        <f>SUM(C18+C19+C20)</f>
        <v>914000</v>
      </c>
      <c r="D17" s="63">
        <f>SUM(D18+D19+D20)</f>
        <v>920457.04</v>
      </c>
      <c r="E17" s="64">
        <f t="shared" si="1"/>
        <v>100.70645951859956</v>
      </c>
      <c r="F17"/>
    </row>
    <row r="18" spans="1:6">
      <c r="A18" s="74">
        <v>651</v>
      </c>
      <c r="B18" s="75" t="s">
        <v>49</v>
      </c>
      <c r="C18" s="76">
        <v>4000</v>
      </c>
      <c r="D18" s="76">
        <v>3600</v>
      </c>
      <c r="E18" s="68">
        <f t="shared" si="1"/>
        <v>90</v>
      </c>
      <c r="F18"/>
    </row>
    <row r="19" spans="1:6" s="73" customFormat="1">
      <c r="A19" s="70" t="s">
        <v>50</v>
      </c>
      <c r="B19" s="71" t="s">
        <v>51</v>
      </c>
      <c r="C19" s="72">
        <v>800000</v>
      </c>
      <c r="D19" s="72">
        <v>794477.56</v>
      </c>
      <c r="E19" s="68">
        <f t="shared" si="1"/>
        <v>99.309695000000005</v>
      </c>
    </row>
    <row r="20" spans="1:6" s="73" customFormat="1">
      <c r="A20" s="70" t="s">
        <v>52</v>
      </c>
      <c r="B20" s="71" t="s">
        <v>53</v>
      </c>
      <c r="C20" s="72">
        <v>110000</v>
      </c>
      <c r="D20" s="72">
        <v>122379.48</v>
      </c>
      <c r="E20" s="68">
        <f t="shared" si="1"/>
        <v>111.25407272727273</v>
      </c>
    </row>
    <row r="21" spans="1:6" ht="21.45" customHeight="1">
      <c r="A21" s="77">
        <v>66</v>
      </c>
      <c r="B21" s="78" t="s">
        <v>54</v>
      </c>
      <c r="C21" s="63">
        <f>SUM(C22)</f>
        <v>0</v>
      </c>
      <c r="D21" s="63">
        <f>SUM(D22)</f>
        <v>0</v>
      </c>
      <c r="E21" s="64">
        <v>0</v>
      </c>
      <c r="F21"/>
    </row>
    <row r="22" spans="1:6" ht="12" customHeight="1">
      <c r="A22" s="65">
        <v>663</v>
      </c>
      <c r="B22" s="79" t="s">
        <v>55</v>
      </c>
      <c r="C22" s="72">
        <v>0</v>
      </c>
      <c r="D22" s="72">
        <v>0</v>
      </c>
      <c r="E22" s="68">
        <v>0</v>
      </c>
      <c r="F22"/>
    </row>
    <row r="23" spans="1:6">
      <c r="A23" s="61" t="s">
        <v>56</v>
      </c>
      <c r="B23" s="62" t="s">
        <v>57</v>
      </c>
      <c r="C23" s="63">
        <f>SUM(C24)</f>
        <v>0</v>
      </c>
      <c r="D23" s="63">
        <f>SUM(D24)</f>
        <v>0</v>
      </c>
      <c r="E23" s="64">
        <v>0</v>
      </c>
      <c r="F23"/>
    </row>
    <row r="24" spans="1:6" s="73" customFormat="1">
      <c r="A24" s="70" t="s">
        <v>58</v>
      </c>
      <c r="B24" s="71" t="s">
        <v>59</v>
      </c>
      <c r="C24" s="72">
        <v>0</v>
      </c>
      <c r="D24" s="72">
        <v>0</v>
      </c>
      <c r="E24" s="68">
        <v>0</v>
      </c>
    </row>
    <row r="25" spans="1:6">
      <c r="A25" s="57" t="s">
        <v>60</v>
      </c>
      <c r="B25" s="58" t="s">
        <v>7</v>
      </c>
      <c r="C25" s="59">
        <f>SUM(C26)</f>
        <v>600000</v>
      </c>
      <c r="D25" s="59">
        <f>SUM(D26)</f>
        <v>655891.48</v>
      </c>
      <c r="E25" s="60">
        <f t="shared" ref="E25:E50" si="2">(D25/C25)*100</f>
        <v>109.31524666666665</v>
      </c>
      <c r="F25"/>
    </row>
    <row r="26" spans="1:6">
      <c r="A26" s="80" t="s">
        <v>61</v>
      </c>
      <c r="B26" s="81" t="s">
        <v>62</v>
      </c>
      <c r="C26" s="82">
        <f>SUM(C27)</f>
        <v>600000</v>
      </c>
      <c r="D26" s="82">
        <f>SUM(D27)</f>
        <v>655891.48</v>
      </c>
      <c r="E26" s="64">
        <f t="shared" si="2"/>
        <v>109.31524666666665</v>
      </c>
      <c r="F26"/>
    </row>
    <row r="27" spans="1:6" s="73" customFormat="1">
      <c r="A27" s="70" t="s">
        <v>63</v>
      </c>
      <c r="B27" s="71" t="s">
        <v>64</v>
      </c>
      <c r="C27" s="72">
        <v>600000</v>
      </c>
      <c r="D27" s="72">
        <v>655891.48</v>
      </c>
      <c r="E27" s="68">
        <f t="shared" si="2"/>
        <v>109.31524666666665</v>
      </c>
    </row>
    <row r="28" spans="1:6">
      <c r="A28" s="57" t="s">
        <v>65</v>
      </c>
      <c r="B28" s="58" t="s">
        <v>9</v>
      </c>
      <c r="C28" s="59">
        <f>SUM(C29+C33+C38+C40+C43+C45)</f>
        <v>4743300</v>
      </c>
      <c r="D28" s="59">
        <f>SUM(D29+D33+D38+D40+D43+D45)</f>
        <v>4117939.6799999997</v>
      </c>
      <c r="E28" s="60">
        <f t="shared" si="2"/>
        <v>86.815923091518556</v>
      </c>
      <c r="F28"/>
    </row>
    <row r="29" spans="1:6">
      <c r="A29" s="61" t="s">
        <v>66</v>
      </c>
      <c r="B29" s="62" t="s">
        <v>67</v>
      </c>
      <c r="C29" s="63">
        <f>SUM(C30+C31+C32)</f>
        <v>616000</v>
      </c>
      <c r="D29" s="63">
        <f>SUM(D30+D31+D32)</f>
        <v>578543.49</v>
      </c>
      <c r="E29" s="64">
        <f t="shared" si="2"/>
        <v>93.919397727272724</v>
      </c>
      <c r="F29"/>
    </row>
    <row r="30" spans="1:6" s="73" customFormat="1">
      <c r="A30" s="70" t="s">
        <v>68</v>
      </c>
      <c r="B30" s="71" t="s">
        <v>69</v>
      </c>
      <c r="C30" s="84">
        <f>Proračun_posebni_dio!D31+Proračun_posebni_dio!D52+Proračun_posebni_dio!D240</f>
        <v>491000</v>
      </c>
      <c r="D30" s="84">
        <f>Proračun_posebni_dio!E31+Proračun_posebni_dio!E52+Proračun_posebni_dio!E240</f>
        <v>473280.20999999996</v>
      </c>
      <c r="E30" s="68">
        <f t="shared" si="2"/>
        <v>96.391081466395107</v>
      </c>
    </row>
    <row r="31" spans="1:6" s="73" customFormat="1">
      <c r="A31" s="70" t="s">
        <v>70</v>
      </c>
      <c r="B31" s="71" t="s">
        <v>71</v>
      </c>
      <c r="C31" s="84">
        <f>Proračun_posebni_dio!D32+Proračun_posebni_dio!D53+Proračun_posebni_dio!D241</f>
        <v>55000</v>
      </c>
      <c r="D31" s="84">
        <f>Proračun_posebni_dio!E32+Proračun_posebni_dio!E53+Proračun_posebni_dio!E241</f>
        <v>44000</v>
      </c>
      <c r="E31" s="68">
        <f t="shared" si="2"/>
        <v>80</v>
      </c>
    </row>
    <row r="32" spans="1:6" s="73" customFormat="1">
      <c r="A32" s="70" t="s">
        <v>72</v>
      </c>
      <c r="B32" s="71" t="s">
        <v>73</v>
      </c>
      <c r="C32" s="84">
        <f>Proračun_posebni_dio!D33+Proračun_posebni_dio!D54+Proračun_posebni_dio!D242</f>
        <v>70000</v>
      </c>
      <c r="D32" s="84">
        <f>Proračun_posebni_dio!E33+Proračun_posebni_dio!E54+Proračun_posebni_dio!E242</f>
        <v>61263.28</v>
      </c>
      <c r="E32" s="68">
        <f t="shared" si="2"/>
        <v>87.518971428571419</v>
      </c>
    </row>
    <row r="33" spans="1:6">
      <c r="A33" s="61" t="s">
        <v>74</v>
      </c>
      <c r="B33" s="62" t="s">
        <v>75</v>
      </c>
      <c r="C33" s="83">
        <f>SUM(C34+C35+C36+C37)</f>
        <v>2850300</v>
      </c>
      <c r="D33" s="83">
        <f>SUM(D34+D35+D36+D37)</f>
        <v>2461881.81</v>
      </c>
      <c r="E33" s="64">
        <f t="shared" si="2"/>
        <v>86.372726028839082</v>
      </c>
      <c r="F33"/>
    </row>
    <row r="34" spans="1:6" s="73" customFormat="1">
      <c r="A34" s="70" t="s">
        <v>76</v>
      </c>
      <c r="B34" s="71" t="s">
        <v>77</v>
      </c>
      <c r="C34" s="84">
        <f>Proračun_posebni_dio!D35+Proračun_posebni_dio!D56+Proračun_posebni_dio!D244</f>
        <v>29000</v>
      </c>
      <c r="D34" s="84">
        <f>Proračun_posebni_dio!E35+Proračun_posebni_dio!E56+Proračun_posebni_dio!E244</f>
        <v>9433</v>
      </c>
      <c r="E34" s="68">
        <f t="shared" si="2"/>
        <v>32.527586206896551</v>
      </c>
    </row>
    <row r="35" spans="1:6" s="73" customFormat="1">
      <c r="A35" s="70" t="s">
        <v>78</v>
      </c>
      <c r="B35" s="71" t="s">
        <v>79</v>
      </c>
      <c r="C35" s="84">
        <f>Proračun_posebni_dio!D42+Proračun_posebni_dio!D71+Proračun_posebni_dio!D79+Proračun_posebni_dio!D86+Proračun_posebni_dio!D93+Proračun_posebni_dio!D182+Proračun_posebni_dio!D198+Proračun_posebni_dio!D245+Proračun_posebni_dio!D253+Proračun_posebni_dio!D273+Proračun_posebni_dio!D288</f>
        <v>551000</v>
      </c>
      <c r="D35" s="84">
        <f>Proračun_posebni_dio!E42+Proračun_posebni_dio!E71+Proračun_posebni_dio!E79+Proračun_posebni_dio!E86+Proračun_posebni_dio!E93+Proračun_posebni_dio!E182+Proračun_posebni_dio!E198+Proračun_posebni_dio!E245+Proračun_posebni_dio!E253+Proračun_posebni_dio!E273+Proračun_posebni_dio!E288</f>
        <v>425368.3</v>
      </c>
      <c r="E35" s="68">
        <f t="shared" si="2"/>
        <v>77.199328493647911</v>
      </c>
    </row>
    <row r="36" spans="1:6" s="73" customFormat="1">
      <c r="A36" s="70" t="s">
        <v>80</v>
      </c>
      <c r="B36" s="71" t="s">
        <v>81</v>
      </c>
      <c r="C36" s="84">
        <f>Proračun_posebni_dio!D13+Proračun_posebni_dio!D43+Proračun_posebni_dio!D72+Proračun_posebni_dio!D80+Proračun_posebni_dio!D87+Proračun_posebni_dio!D94+Proračun_posebni_dio!D101+Proračun_posebni_dio!D154+Proračun_posebni_dio!D165+Proračun_posebni_dio!D183+Proračun_posebni_dio!D199+Proračun_posebni_dio!D246+Proračun_posebni_dio!D254+Proračun_posebni_dio!D289</f>
        <v>2080000</v>
      </c>
      <c r="D36" s="84">
        <f>Proračun_posebni_dio!E13+Proračun_posebni_dio!E43+Proračun_posebni_dio!E72+Proračun_posebni_dio!E80+Proračun_posebni_dio!E87+Proračun_posebni_dio!E94+Proračun_posebni_dio!E101+Proračun_posebni_dio!E154+Proračun_posebni_dio!E165+Proračun_posebni_dio!E183+Proračun_posebni_dio!E199+Proračun_posebni_dio!E246+Proračun_posebni_dio!E254+Proračun_posebni_dio!E289</f>
        <v>1894953.61</v>
      </c>
      <c r="E36" s="68">
        <f t="shared" si="2"/>
        <v>91.103538942307694</v>
      </c>
    </row>
    <row r="37" spans="1:6" s="73" customFormat="1">
      <c r="A37" s="70" t="s">
        <v>82</v>
      </c>
      <c r="B37" s="71" t="s">
        <v>83</v>
      </c>
      <c r="C37" s="84">
        <f>Proračun_posebni_dio!D14+Proračun_posebni_dio!D44+Proračun_posebni_dio!D137+Proračun_posebni_dio!D176+Proračun_posebni_dio!D255+Proračun_posebni_dio!D311</f>
        <v>190300</v>
      </c>
      <c r="D37" s="84">
        <f>Proračun_posebni_dio!E14+Proračun_posebni_dio!E44+Proračun_posebni_dio!E137+Proračun_posebni_dio!E176+Proračun_posebni_dio!E255+Proračun_posebni_dio!E311</f>
        <v>132126.9</v>
      </c>
      <c r="E37" s="68">
        <f t="shared" si="2"/>
        <v>69.430846032580135</v>
      </c>
    </row>
    <row r="38" spans="1:6">
      <c r="A38" s="61" t="s">
        <v>84</v>
      </c>
      <c r="B38" s="62" t="s">
        <v>85</v>
      </c>
      <c r="C38" s="63">
        <f>SUM(C39)</f>
        <v>12000</v>
      </c>
      <c r="D38" s="63">
        <f>SUM(D39)</f>
        <v>9623.0499999999993</v>
      </c>
      <c r="E38" s="64">
        <f t="shared" si="2"/>
        <v>80.192083333333329</v>
      </c>
      <c r="F38"/>
    </row>
    <row r="39" spans="1:6" s="73" customFormat="1">
      <c r="A39" s="70" t="s">
        <v>86</v>
      </c>
      <c r="B39" s="71" t="s">
        <v>87</v>
      </c>
      <c r="C39" s="84">
        <f>Proračun_posebni_dio!D46+Proračun_posebni_dio!D167+Proračun_posebni_dio!D257</f>
        <v>12000</v>
      </c>
      <c r="D39" s="84">
        <f>Proračun_posebni_dio!E46+Proračun_posebni_dio!E167+Proračun_posebni_dio!E257</f>
        <v>9623.0499999999993</v>
      </c>
      <c r="E39" s="68">
        <f t="shared" si="2"/>
        <v>80.192083333333329</v>
      </c>
    </row>
    <row r="40" spans="1:6">
      <c r="A40" s="61" t="s">
        <v>88</v>
      </c>
      <c r="B40" s="62" t="s">
        <v>89</v>
      </c>
      <c r="C40" s="63">
        <f>SUM(C41+C42)</f>
        <v>75000</v>
      </c>
      <c r="D40" s="63">
        <f>SUM(D41+D42)</f>
        <v>82025.350000000006</v>
      </c>
      <c r="E40" s="64">
        <f t="shared" si="2"/>
        <v>109.36713333333334</v>
      </c>
      <c r="F40"/>
    </row>
    <row r="41" spans="1:6">
      <c r="A41" s="74">
        <v>363</v>
      </c>
      <c r="B41" s="75" t="s">
        <v>90</v>
      </c>
      <c r="C41" s="76">
        <f>Proračun_posebni_dio!D201+Proračun_posebni_dio!D156+Proračun_posebni_dio!D291+Proračun_posebni_dio!D304</f>
        <v>75000</v>
      </c>
      <c r="D41" s="76">
        <f>Proračun_posebni_dio!E201+Proračun_posebni_dio!E156+Proračun_posebni_dio!E291+Proračun_posebni_dio!E304</f>
        <v>82025.350000000006</v>
      </c>
      <c r="E41" s="68">
        <f t="shared" si="2"/>
        <v>109.36713333333334</v>
      </c>
      <c r="F41"/>
    </row>
    <row r="42" spans="1:6" s="73" customFormat="1">
      <c r="A42" s="70" t="s">
        <v>91</v>
      </c>
      <c r="B42" s="71" t="s">
        <v>92</v>
      </c>
      <c r="C42" s="72">
        <v>0</v>
      </c>
      <c r="D42" s="72">
        <v>0</v>
      </c>
      <c r="E42" s="68" t="e">
        <f t="shared" si="2"/>
        <v>#DIV/0!</v>
      </c>
    </row>
    <row r="43" spans="1:6">
      <c r="A43" s="61" t="s">
        <v>93</v>
      </c>
      <c r="B43" s="62" t="s">
        <v>94</v>
      </c>
      <c r="C43" s="63">
        <f>SUM(C44)</f>
        <v>680000</v>
      </c>
      <c r="D43" s="63">
        <f>SUM(D44)</f>
        <v>596284.73</v>
      </c>
      <c r="E43" s="64">
        <f t="shared" si="2"/>
        <v>87.688930882352935</v>
      </c>
      <c r="F43"/>
    </row>
    <row r="44" spans="1:6" s="69" customFormat="1">
      <c r="A44" s="65" t="s">
        <v>95</v>
      </c>
      <c r="B44" s="66" t="s">
        <v>96</v>
      </c>
      <c r="C44" s="86">
        <f>Proračun_posebni_dio!D169+Proračun_posebni_dio!D215+Proračun_posebni_dio!D222+Proračun_posebni_dio!D228</f>
        <v>680000</v>
      </c>
      <c r="D44" s="86">
        <f>Proračun_posebni_dio!E169+Proračun_posebni_dio!E215+Proračun_posebni_dio!E222+Proračun_posebni_dio!E228</f>
        <v>596284.73</v>
      </c>
      <c r="E44" s="68">
        <f t="shared" si="2"/>
        <v>87.688930882352935</v>
      </c>
    </row>
    <row r="45" spans="1:6">
      <c r="A45" s="61" t="s">
        <v>97</v>
      </c>
      <c r="B45" s="62" t="s">
        <v>98</v>
      </c>
      <c r="C45" s="63">
        <f>SUM(C46)</f>
        <v>510000</v>
      </c>
      <c r="D45" s="63">
        <f>SUM(D46)</f>
        <v>389581.25</v>
      </c>
      <c r="E45" s="64">
        <f t="shared" si="2"/>
        <v>76.388480392156865</v>
      </c>
      <c r="F45"/>
    </row>
    <row r="46" spans="1:6" s="73" customFormat="1">
      <c r="A46" s="70" t="s">
        <v>99</v>
      </c>
      <c r="B46" s="71" t="s">
        <v>100</v>
      </c>
      <c r="C46" s="84">
        <f>Proračun_posebni_dio!D20+Proračun_posebni_dio!D185+Proračun_posebni_dio!D191+Proračun_posebni_dio!D234+Proračun_posebni_dio!D259+Proračun_posebni_dio!D275+Proračun_posebni_dio!D313</f>
        <v>510000</v>
      </c>
      <c r="D46" s="84">
        <f>Proračun_posebni_dio!E20+Proračun_posebni_dio!E185+Proračun_posebni_dio!E191+Proračun_posebni_dio!E234+Proračun_posebni_dio!E259+Proračun_posebni_dio!E275+Proračun_posebni_dio!E313</f>
        <v>389581.25</v>
      </c>
      <c r="E46" s="68">
        <f t="shared" si="2"/>
        <v>76.388480392156865</v>
      </c>
    </row>
    <row r="47" spans="1:6">
      <c r="A47" s="57" t="s">
        <v>101</v>
      </c>
      <c r="B47" s="58" t="s">
        <v>10</v>
      </c>
      <c r="C47" s="59">
        <f>SUM(C48+C53)</f>
        <v>4610000</v>
      </c>
      <c r="D47" s="59">
        <f>SUM(D48+D53)</f>
        <v>3691842.78</v>
      </c>
      <c r="E47" s="60">
        <f t="shared" si="2"/>
        <v>80.083357483731007</v>
      </c>
      <c r="F47"/>
    </row>
    <row r="48" spans="1:6">
      <c r="A48" s="61" t="s">
        <v>102</v>
      </c>
      <c r="B48" s="62" t="s">
        <v>103</v>
      </c>
      <c r="C48" s="63">
        <f>SUM(C49+C50+C51+C52)</f>
        <v>3060000</v>
      </c>
      <c r="D48" s="63">
        <f>SUM(D49+D50+D51+D52)</f>
        <v>2649669.44</v>
      </c>
      <c r="E48" s="64">
        <f t="shared" si="2"/>
        <v>86.590504575163393</v>
      </c>
      <c r="F48"/>
    </row>
    <row r="49" spans="1:6" s="73" customFormat="1">
      <c r="A49" s="70" t="s">
        <v>104</v>
      </c>
      <c r="B49" s="71" t="s">
        <v>105</v>
      </c>
      <c r="C49" s="84">
        <f>Proračun_posebni_dio!D114+Proračun_posebni_dio!D122+Proračun_posebni_dio!D130+Proračun_posebni_dio!D265+Proračun_posebni_dio!D281+Proračun_posebni_dio!D144</f>
        <v>2430000</v>
      </c>
      <c r="D49" s="84">
        <f>Proračun_posebni_dio!E114+Proračun_posebni_dio!E122+Proračun_posebni_dio!E130+Proračun_posebni_dio!E265+Proračun_posebni_dio!E281+Proračun_posebni_dio!E144</f>
        <v>2008362.01</v>
      </c>
      <c r="E49" s="68">
        <f t="shared" si="2"/>
        <v>82.64864238683127</v>
      </c>
    </row>
    <row r="50" spans="1:6" s="73" customFormat="1">
      <c r="A50" s="70" t="s">
        <v>106</v>
      </c>
      <c r="B50" s="71" t="s">
        <v>107</v>
      </c>
      <c r="C50" s="84">
        <f>Proračun_posebni_dio!D63+Proračun_posebni_dio!D207+Proračun_posebni_dio!D297+Proračun_posebni_dio!D159</f>
        <v>515000</v>
      </c>
      <c r="D50" s="84">
        <f>Proračun_posebni_dio!E63+Proračun_posebni_dio!E207+Proračun_posebni_dio!E297+Proračun_posebni_dio!E159</f>
        <v>483632.43</v>
      </c>
      <c r="E50" s="68">
        <f t="shared" si="2"/>
        <v>93.909209708737862</v>
      </c>
    </row>
    <row r="51" spans="1:6" s="73" customFormat="1">
      <c r="A51" s="70" t="s">
        <v>108</v>
      </c>
      <c r="B51" s="71" t="s">
        <v>109</v>
      </c>
      <c r="C51" s="84">
        <f>Proračun_posebni_dio!D208+Proračun_posebni_dio!D64</f>
        <v>0</v>
      </c>
      <c r="D51" s="84">
        <f>Proračun_posebni_dio!E208+Proračun_posebni_dio!E64</f>
        <v>0</v>
      </c>
      <c r="E51" s="68">
        <v>0</v>
      </c>
    </row>
    <row r="52" spans="1:6" s="73" customFormat="1">
      <c r="A52" s="70" t="s">
        <v>110</v>
      </c>
      <c r="B52" s="71" t="s">
        <v>111</v>
      </c>
      <c r="C52" s="84">
        <f>Proračun_posebni_dio!D131+Proračun_posebni_dio!D115</f>
        <v>115000</v>
      </c>
      <c r="D52" s="84">
        <f>Proračun_posebni_dio!E131+Proračun_posebni_dio!E115</f>
        <v>157675</v>
      </c>
      <c r="E52" s="68">
        <f>(D52/C52)*100</f>
        <v>137.10869565217391</v>
      </c>
    </row>
    <row r="53" spans="1:6">
      <c r="A53" s="61" t="s">
        <v>112</v>
      </c>
      <c r="B53" s="62" t="s">
        <v>113</v>
      </c>
      <c r="C53" s="63">
        <f>SUM(C54)</f>
        <v>1550000</v>
      </c>
      <c r="D53" s="63">
        <f>SUM(D54)</f>
        <v>1042173.34</v>
      </c>
      <c r="E53" s="64">
        <f>(D53/C53)*100</f>
        <v>67.236989677419359</v>
      </c>
      <c r="F53"/>
    </row>
    <row r="54" spans="1:6" s="73" customFormat="1">
      <c r="A54" s="70" t="s">
        <v>114</v>
      </c>
      <c r="B54" s="71" t="s">
        <v>115</v>
      </c>
      <c r="C54" s="84">
        <f>Proračun_posebni_dio!D108+Proračun_posebni_dio!D146</f>
        <v>1550000</v>
      </c>
      <c r="D54" s="84">
        <f>Proračun_posebni_dio!E108+Proračun_posebni_dio!E146</f>
        <v>1042173.34</v>
      </c>
      <c r="E54" s="68">
        <f>(D54/C54)*100</f>
        <v>67.236989677419359</v>
      </c>
    </row>
  </sheetData>
  <sheetProtection selectLockedCells="1" selectUnlockedCells="1"/>
  <mergeCells count="2">
    <mergeCell ref="B1:C1"/>
    <mergeCell ref="A4:C4"/>
  </mergeCells>
  <pageMargins left="0.74791666666666667" right="0.74791666666666667" top="0.98402777777777772" bottom="0.98402777777777772" header="0.5" footer="0.51180555555555551"/>
  <pageSetup paperSize="9" firstPageNumber="0" orientation="landscape" r:id="rId1"/>
  <headerFooter alignWithMargins="0">
    <oddHeader>&amp;C&amp;"MS Sans Serif,Podebljano"&amp;12GODIŠNJI IZVJEŠTAJ O IZVRŠENJU PRORAČUNA OPĆINE VRBJE ZA 2022
I. OPĆI DIO&amp;RStrana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60"/>
  <sheetViews>
    <sheetView view="pageLayout" topLeftCell="A318" zoomScaleNormal="100" workbookViewId="0">
      <selection activeCell="B336" sqref="A336:C341"/>
    </sheetView>
  </sheetViews>
  <sheetFormatPr defaultColWidth="11.5546875" defaultRowHeight="12.6"/>
  <cols>
    <col min="1" max="1" width="10" customWidth="1"/>
    <col min="2" max="2" width="6.33203125" customWidth="1"/>
    <col min="3" max="3" width="56" customWidth="1"/>
    <col min="4" max="4" width="15.88671875" style="46" customWidth="1"/>
    <col min="5" max="5" width="14.33203125" style="46" customWidth="1"/>
    <col min="6" max="6" width="10.5546875" style="87" customWidth="1"/>
    <col min="7" max="7" width="12.88671875" style="87" customWidth="1"/>
    <col min="8" max="8" width="12.6640625" style="87" customWidth="1"/>
    <col min="9" max="9" width="12.109375" style="87" customWidth="1"/>
    <col min="10" max="254" width="9.109375" customWidth="1"/>
  </cols>
  <sheetData>
    <row r="1" spans="1:9" ht="13.2">
      <c r="A1" s="218" t="s">
        <v>116</v>
      </c>
      <c r="B1" s="218"/>
      <c r="C1" s="218"/>
      <c r="D1" s="218"/>
      <c r="E1" s="218"/>
    </row>
    <row r="2" spans="1:9" ht="12.75" customHeight="1">
      <c r="A2" s="219" t="s">
        <v>244</v>
      </c>
      <c r="B2" s="219"/>
      <c r="C2" s="219"/>
      <c r="D2" s="219"/>
      <c r="E2" s="219"/>
    </row>
    <row r="3" spans="1:9" ht="25.5" customHeight="1">
      <c r="A3" s="51" t="s">
        <v>117</v>
      </c>
      <c r="B3" s="220" t="s">
        <v>118</v>
      </c>
      <c r="C3" s="220"/>
      <c r="D3" s="88" t="s">
        <v>23</v>
      </c>
      <c r="E3" s="88" t="s">
        <v>238</v>
      </c>
      <c r="F3" s="89" t="s">
        <v>119</v>
      </c>
    </row>
    <row r="4" spans="1:9" ht="14.85" customHeight="1">
      <c r="A4" s="221" t="s">
        <v>120</v>
      </c>
      <c r="B4" s="221"/>
      <c r="C4" s="221"/>
      <c r="D4" s="90">
        <f>SUM(D5+D22)</f>
        <v>9353300</v>
      </c>
      <c r="E4" s="90">
        <f>SUM(E5+E22)</f>
        <v>7809782.459999999</v>
      </c>
      <c r="F4" s="91">
        <f t="shared" ref="F4:F20" si="0">(E4/D4)*100</f>
        <v>83.497615387082618</v>
      </c>
    </row>
    <row r="5" spans="1:9">
      <c r="A5" s="222" t="s">
        <v>121</v>
      </c>
      <c r="B5" s="222"/>
      <c r="C5" s="222"/>
      <c r="D5" s="92">
        <f>SUM(D6)</f>
        <v>80000</v>
      </c>
      <c r="E5" s="92">
        <f>SUM(E6)</f>
        <v>48439.09</v>
      </c>
      <c r="F5" s="93">
        <f t="shared" si="0"/>
        <v>60.548862499999998</v>
      </c>
    </row>
    <row r="6" spans="1:9" ht="12.75" customHeight="1">
      <c r="A6" s="94"/>
      <c r="B6" s="223" t="s">
        <v>122</v>
      </c>
      <c r="C6" s="223"/>
      <c r="D6" s="92">
        <f>SUM(D7)</f>
        <v>80000</v>
      </c>
      <c r="E6" s="92">
        <f>SUM(E7)</f>
        <v>48439.09</v>
      </c>
      <c r="F6" s="93">
        <f t="shared" si="0"/>
        <v>60.548862499999998</v>
      </c>
    </row>
    <row r="7" spans="1:9" ht="12.75" customHeight="1">
      <c r="A7" s="213" t="s">
        <v>123</v>
      </c>
      <c r="B7" s="213"/>
      <c r="C7" s="213"/>
      <c r="D7" s="95">
        <f>SUM(D9+D16)</f>
        <v>80000</v>
      </c>
      <c r="E7" s="95">
        <f>SUM(E9+E16)</f>
        <v>48439.09</v>
      </c>
      <c r="F7" s="96">
        <f t="shared" si="0"/>
        <v>60.548862499999998</v>
      </c>
    </row>
    <row r="8" spans="1:9" s="99" customFormat="1" ht="13.8">
      <c r="A8" s="214" t="s">
        <v>124</v>
      </c>
      <c r="B8" s="214"/>
      <c r="C8" s="214"/>
      <c r="D8" s="97">
        <f>SUM(D10)</f>
        <v>70000</v>
      </c>
      <c r="E8" s="97">
        <f>SUM(E10)</f>
        <v>38939.089999999997</v>
      </c>
      <c r="F8" s="93">
        <f t="shared" si="0"/>
        <v>55.627271428571426</v>
      </c>
      <c r="G8" s="98"/>
      <c r="H8" s="98"/>
      <c r="I8" s="98"/>
    </row>
    <row r="9" spans="1:9">
      <c r="A9" s="215" t="s">
        <v>125</v>
      </c>
      <c r="B9" s="215"/>
      <c r="C9" s="215"/>
      <c r="D9" s="85">
        <f>SUM(D11)</f>
        <v>70000</v>
      </c>
      <c r="E9" s="85">
        <f>SUM(E11)</f>
        <v>38939.089999999997</v>
      </c>
      <c r="F9" s="100">
        <f t="shared" si="0"/>
        <v>55.627271428571426</v>
      </c>
    </row>
    <row r="10" spans="1:9">
      <c r="A10" s="216" t="s">
        <v>126</v>
      </c>
      <c r="B10" s="216"/>
      <c r="C10" s="216"/>
      <c r="D10" s="101">
        <f>D9</f>
        <v>70000</v>
      </c>
      <c r="E10" s="101">
        <f>E9</f>
        <v>38939.089999999997</v>
      </c>
      <c r="F10" s="102">
        <f t="shared" si="0"/>
        <v>55.627271428571426</v>
      </c>
    </row>
    <row r="11" spans="1:9" s="69" customFormat="1" ht="12.75" customHeight="1">
      <c r="A11" s="65" t="s">
        <v>65</v>
      </c>
      <c r="B11" s="217" t="s">
        <v>9</v>
      </c>
      <c r="C11" s="217"/>
      <c r="D11" s="86">
        <f>SUM(D12)</f>
        <v>70000</v>
      </c>
      <c r="E11" s="86">
        <f>SUM(E12)</f>
        <v>38939.089999999997</v>
      </c>
      <c r="F11" s="93">
        <f t="shared" si="0"/>
        <v>55.627271428571426</v>
      </c>
      <c r="G11" s="103"/>
      <c r="H11" s="103"/>
      <c r="I11" s="103"/>
    </row>
    <row r="12" spans="1:9" s="69" customFormat="1" ht="12.75" customHeight="1">
      <c r="A12" s="65" t="s">
        <v>74</v>
      </c>
      <c r="B12" s="217" t="s">
        <v>75</v>
      </c>
      <c r="C12" s="217"/>
      <c r="D12" s="86">
        <f>SUM(D13+D14)</f>
        <v>70000</v>
      </c>
      <c r="E12" s="86">
        <f>SUM(E13+E14)</f>
        <v>38939.089999999997</v>
      </c>
      <c r="F12" s="93">
        <f t="shared" si="0"/>
        <v>55.627271428571426</v>
      </c>
      <c r="G12" s="103"/>
      <c r="H12" s="103"/>
      <c r="I12" s="103"/>
    </row>
    <row r="13" spans="1:9" s="69" customFormat="1" ht="12.75" customHeight="1">
      <c r="A13" s="104" t="s">
        <v>80</v>
      </c>
      <c r="B13" s="223" t="s">
        <v>81</v>
      </c>
      <c r="C13" s="223"/>
      <c r="D13" s="92">
        <v>25000</v>
      </c>
      <c r="E13" s="92">
        <v>30575</v>
      </c>
      <c r="F13" s="93">
        <f t="shared" si="0"/>
        <v>122.30000000000001</v>
      </c>
      <c r="G13" s="103"/>
      <c r="H13" s="103"/>
      <c r="I13" s="103"/>
    </row>
    <row r="14" spans="1:9" s="69" customFormat="1">
      <c r="A14" s="104" t="s">
        <v>82</v>
      </c>
      <c r="B14" s="223" t="s">
        <v>83</v>
      </c>
      <c r="C14" s="223"/>
      <c r="D14" s="92">
        <v>45000</v>
      </c>
      <c r="E14" s="92">
        <v>8364.09</v>
      </c>
      <c r="F14" s="93">
        <f t="shared" si="0"/>
        <v>18.586866666666669</v>
      </c>
      <c r="G14" s="103"/>
      <c r="H14" s="103"/>
      <c r="I14" s="103"/>
    </row>
    <row r="15" spans="1:9" ht="12.75" customHeight="1">
      <c r="A15" s="214" t="s">
        <v>124</v>
      </c>
      <c r="B15" s="214"/>
      <c r="C15" s="214"/>
      <c r="D15" s="97">
        <f>SUM(D16)</f>
        <v>10000</v>
      </c>
      <c r="E15" s="97">
        <f>SUM(E16)</f>
        <v>9500</v>
      </c>
      <c r="F15" s="93">
        <f t="shared" si="0"/>
        <v>95</v>
      </c>
    </row>
    <row r="16" spans="1:9" ht="12.75" customHeight="1">
      <c r="A16" s="226" t="s">
        <v>127</v>
      </c>
      <c r="B16" s="226"/>
      <c r="C16" s="226"/>
      <c r="D16" s="105">
        <f>SUM(D18)</f>
        <v>10000</v>
      </c>
      <c r="E16" s="105">
        <f>SUM(E18)</f>
        <v>9500</v>
      </c>
      <c r="F16" s="100">
        <f t="shared" si="0"/>
        <v>95</v>
      </c>
    </row>
    <row r="17" spans="1:9" ht="12.75" customHeight="1">
      <c r="A17" s="216" t="s">
        <v>126</v>
      </c>
      <c r="B17" s="216"/>
      <c r="C17" s="216"/>
      <c r="D17" s="101">
        <f>D18</f>
        <v>10000</v>
      </c>
      <c r="E17" s="101">
        <f>E18</f>
        <v>9500</v>
      </c>
      <c r="F17" s="102">
        <f t="shared" si="0"/>
        <v>95</v>
      </c>
    </row>
    <row r="18" spans="1:9" s="99" customFormat="1" ht="13.8">
      <c r="A18" s="65" t="s">
        <v>65</v>
      </c>
      <c r="B18" s="217" t="s">
        <v>9</v>
      </c>
      <c r="C18" s="217"/>
      <c r="D18" s="84">
        <f t="shared" ref="D18:E19" si="1">SUM(D19)</f>
        <v>10000</v>
      </c>
      <c r="E18" s="84">
        <f t="shared" si="1"/>
        <v>9500</v>
      </c>
      <c r="F18" s="93">
        <f t="shared" si="0"/>
        <v>95</v>
      </c>
      <c r="G18" s="98"/>
      <c r="H18" s="98"/>
      <c r="I18" s="98"/>
    </row>
    <row r="19" spans="1:9" s="69" customFormat="1">
      <c r="A19" s="65" t="s">
        <v>97</v>
      </c>
      <c r="B19" s="217" t="s">
        <v>98</v>
      </c>
      <c r="C19" s="217"/>
      <c r="D19" s="84">
        <f t="shared" si="1"/>
        <v>10000</v>
      </c>
      <c r="E19" s="84">
        <f t="shared" si="1"/>
        <v>9500</v>
      </c>
      <c r="F19" s="93">
        <f t="shared" si="0"/>
        <v>95</v>
      </c>
      <c r="G19" s="103"/>
      <c r="H19" s="103"/>
      <c r="I19" s="103"/>
    </row>
    <row r="20" spans="1:9">
      <c r="A20" s="104" t="s">
        <v>99</v>
      </c>
      <c r="B20" s="223" t="s">
        <v>100</v>
      </c>
      <c r="C20" s="223"/>
      <c r="D20" s="106">
        <v>10000</v>
      </c>
      <c r="E20" s="106">
        <v>9500</v>
      </c>
      <c r="F20" s="107">
        <f t="shared" si="0"/>
        <v>95</v>
      </c>
    </row>
    <row r="21" spans="1:9" ht="27" customHeight="1">
      <c r="A21" s="51" t="s">
        <v>117</v>
      </c>
      <c r="B21" s="220" t="s">
        <v>118</v>
      </c>
      <c r="C21" s="220"/>
      <c r="D21" s="88" t="s">
        <v>23</v>
      </c>
      <c r="E21" s="88" t="s">
        <v>238</v>
      </c>
      <c r="F21" s="89" t="s">
        <v>119</v>
      </c>
    </row>
    <row r="22" spans="1:9" ht="12.75" customHeight="1">
      <c r="A22" s="224" t="s">
        <v>128</v>
      </c>
      <c r="B22" s="224"/>
      <c r="C22" s="224"/>
      <c r="D22" s="108">
        <f>SUM(D23)</f>
        <v>9273300</v>
      </c>
      <c r="E22" s="108">
        <f>SUM(E23)</f>
        <v>7761343.3699999992</v>
      </c>
      <c r="F22" s="109">
        <f t="shared" ref="F22:F37" si="2">(E22/D22)*100</f>
        <v>83.695592399685097</v>
      </c>
    </row>
    <row r="23" spans="1:9" ht="14.25" customHeight="1">
      <c r="A23" s="94"/>
      <c r="B23" s="224" t="s">
        <v>129</v>
      </c>
      <c r="C23" s="224"/>
      <c r="D23" s="108">
        <f>SUM(D24+D65+D147+D170+D192+D209+D247+D266+D282+D298+D305)</f>
        <v>9273300</v>
      </c>
      <c r="E23" s="108">
        <f>SUM(E24+E65+E147+E170+E192+E209+E247+E266+E282+E298+E305)</f>
        <v>7761343.3699999992</v>
      </c>
      <c r="F23" s="93">
        <f t="shared" si="2"/>
        <v>83.695592399685097</v>
      </c>
    </row>
    <row r="24" spans="1:9" ht="12.75" customHeight="1">
      <c r="A24" s="225" t="s">
        <v>123</v>
      </c>
      <c r="B24" s="225"/>
      <c r="C24" s="225"/>
      <c r="D24" s="110">
        <f>SUM(D26+D37+D58+D48)</f>
        <v>1477000</v>
      </c>
      <c r="E24" s="110">
        <f>SUM(E26+E37+E58+E48)</f>
        <v>1415807.2500000002</v>
      </c>
      <c r="F24" s="96">
        <f t="shared" si="2"/>
        <v>95.856956668923516</v>
      </c>
    </row>
    <row r="25" spans="1:9" ht="13.8">
      <c r="A25" s="228" t="s">
        <v>124</v>
      </c>
      <c r="B25" s="228"/>
      <c r="C25" s="228"/>
      <c r="D25" s="97">
        <f>SUM(D27:D28)</f>
        <v>354000</v>
      </c>
      <c r="E25" s="97">
        <f>SUM(E27:E28)</f>
        <v>337555.12</v>
      </c>
      <c r="F25" s="93">
        <f t="shared" si="2"/>
        <v>95.354553672316371</v>
      </c>
    </row>
    <row r="26" spans="1:9" s="99" customFormat="1" ht="12.75" customHeight="1">
      <c r="A26" s="229" t="s">
        <v>130</v>
      </c>
      <c r="B26" s="229"/>
      <c r="C26" s="229"/>
      <c r="D26" s="63">
        <f>SUM(D29)</f>
        <v>354000</v>
      </c>
      <c r="E26" s="63">
        <f>SUM(E29)</f>
        <v>337555.12</v>
      </c>
      <c r="F26" s="100">
        <f t="shared" si="2"/>
        <v>95.354553672316371</v>
      </c>
      <c r="G26" s="98"/>
      <c r="H26" s="98"/>
      <c r="I26" s="98"/>
    </row>
    <row r="27" spans="1:9" s="99" customFormat="1" ht="13.5" customHeight="1">
      <c r="A27" s="230" t="s">
        <v>126</v>
      </c>
      <c r="B27" s="230"/>
      <c r="C27" s="230"/>
      <c r="D27" s="111">
        <f>SUM(D26-D28)</f>
        <v>354000</v>
      </c>
      <c r="E27" s="111">
        <f>SUM(E26-E28)</f>
        <v>337555.12</v>
      </c>
      <c r="F27" s="112">
        <f t="shared" si="2"/>
        <v>95.354553672316371</v>
      </c>
      <c r="G27" s="98"/>
      <c r="H27" s="98"/>
      <c r="I27" s="98"/>
    </row>
    <row r="28" spans="1:9" s="99" customFormat="1" ht="13.5" customHeight="1">
      <c r="A28" s="230" t="s">
        <v>131</v>
      </c>
      <c r="B28" s="230"/>
      <c r="C28" s="230"/>
      <c r="D28" s="111">
        <f>C28</f>
        <v>0</v>
      </c>
      <c r="E28" s="111">
        <f>D28</f>
        <v>0</v>
      </c>
      <c r="F28" s="102" t="e">
        <f t="shared" si="2"/>
        <v>#DIV/0!</v>
      </c>
      <c r="G28" s="98"/>
      <c r="H28" s="98"/>
      <c r="I28" s="98"/>
    </row>
    <row r="29" spans="1:9" ht="12.75" customHeight="1">
      <c r="A29" s="65" t="s">
        <v>65</v>
      </c>
      <c r="B29" s="227" t="s">
        <v>9</v>
      </c>
      <c r="C29" s="227"/>
      <c r="D29" s="86">
        <f>SUM(D30+D34)</f>
        <v>354000</v>
      </c>
      <c r="E29" s="86">
        <f>SUM(E30+E34)</f>
        <v>337555.12</v>
      </c>
      <c r="F29" s="93">
        <f t="shared" si="2"/>
        <v>95.354553672316371</v>
      </c>
    </row>
    <row r="30" spans="1:9" ht="12.75" customHeight="1">
      <c r="A30" s="65" t="s">
        <v>66</v>
      </c>
      <c r="B30" s="227" t="s">
        <v>67</v>
      </c>
      <c r="C30" s="227"/>
      <c r="D30" s="86">
        <f>SUM(D31+D32+D33)</f>
        <v>342000</v>
      </c>
      <c r="E30" s="86">
        <f>SUM(E31+E32+E33)</f>
        <v>332102.12</v>
      </c>
      <c r="F30" s="93">
        <f t="shared" si="2"/>
        <v>97.105883040935666</v>
      </c>
    </row>
    <row r="31" spans="1:9" s="69" customFormat="1" ht="12.75" customHeight="1">
      <c r="A31" s="104" t="s">
        <v>68</v>
      </c>
      <c r="B31" s="224" t="s">
        <v>69</v>
      </c>
      <c r="C31" s="224"/>
      <c r="D31" s="108">
        <v>270000</v>
      </c>
      <c r="E31" s="108">
        <v>263606.98</v>
      </c>
      <c r="F31" s="93">
        <f t="shared" si="2"/>
        <v>97.632214814814816</v>
      </c>
      <c r="G31" s="103"/>
      <c r="H31" s="103"/>
      <c r="I31" s="103"/>
    </row>
    <row r="32" spans="1:9" s="69" customFormat="1" ht="12.75" customHeight="1">
      <c r="A32" s="104" t="s">
        <v>70</v>
      </c>
      <c r="B32" s="224" t="s">
        <v>71</v>
      </c>
      <c r="C32" s="224"/>
      <c r="D32" s="108">
        <v>25000</v>
      </c>
      <c r="E32" s="108">
        <v>25000</v>
      </c>
      <c r="F32" s="93">
        <f t="shared" si="2"/>
        <v>100</v>
      </c>
      <c r="G32" s="103"/>
      <c r="H32" s="103"/>
      <c r="I32" s="103"/>
    </row>
    <row r="33" spans="1:9" s="114" customFormat="1" ht="12.75" customHeight="1">
      <c r="A33" s="104" t="s">
        <v>72</v>
      </c>
      <c r="B33" s="224" t="s">
        <v>73</v>
      </c>
      <c r="C33" s="224"/>
      <c r="D33" s="108">
        <v>47000</v>
      </c>
      <c r="E33" s="108">
        <v>43495.14</v>
      </c>
      <c r="F33" s="93">
        <f t="shared" si="2"/>
        <v>92.542851063829787</v>
      </c>
      <c r="G33" s="113"/>
      <c r="H33" s="113"/>
      <c r="I33" s="113"/>
    </row>
    <row r="34" spans="1:9" ht="12.75" customHeight="1">
      <c r="A34" s="65" t="s">
        <v>74</v>
      </c>
      <c r="B34" s="227" t="s">
        <v>75</v>
      </c>
      <c r="C34" s="227"/>
      <c r="D34" s="86">
        <f>SUM(D35)</f>
        <v>12000</v>
      </c>
      <c r="E34" s="86">
        <f>SUM(E35)</f>
        <v>5453</v>
      </c>
      <c r="F34" s="93">
        <f t="shared" si="2"/>
        <v>45.44166666666667</v>
      </c>
    </row>
    <row r="35" spans="1:9" s="114" customFormat="1" ht="12.75" customHeight="1">
      <c r="A35" s="104" t="s">
        <v>76</v>
      </c>
      <c r="B35" s="224" t="s">
        <v>77</v>
      </c>
      <c r="C35" s="224"/>
      <c r="D35" s="108">
        <v>12000</v>
      </c>
      <c r="E35" s="108">
        <v>5453</v>
      </c>
      <c r="F35" s="93">
        <f t="shared" si="2"/>
        <v>45.44166666666667</v>
      </c>
      <c r="G35" s="113"/>
      <c r="H35" s="113"/>
      <c r="I35" s="113"/>
    </row>
    <row r="36" spans="1:9" ht="13.5" customHeight="1">
      <c r="A36" s="228" t="s">
        <v>124</v>
      </c>
      <c r="B36" s="228"/>
      <c r="C36" s="228"/>
      <c r="D36" s="97">
        <f>SUM(D38:D39)</f>
        <v>782000</v>
      </c>
      <c r="E36" s="97">
        <f>SUM(E38:E39)</f>
        <v>763042.14000000013</v>
      </c>
      <c r="F36" s="93">
        <f t="shared" si="2"/>
        <v>97.5757212276215</v>
      </c>
    </row>
    <row r="37" spans="1:9" s="99" customFormat="1" ht="13.5" customHeight="1">
      <c r="A37" s="229" t="s">
        <v>132</v>
      </c>
      <c r="B37" s="229"/>
      <c r="C37" s="229"/>
      <c r="D37" s="63">
        <f>SUM(D40)</f>
        <v>782000</v>
      </c>
      <c r="E37" s="63">
        <f>SUM(E40)</f>
        <v>763042.14000000013</v>
      </c>
      <c r="F37" s="100">
        <f t="shared" si="2"/>
        <v>97.5757212276215</v>
      </c>
      <c r="G37" s="98"/>
      <c r="H37" s="98"/>
      <c r="I37" s="98"/>
    </row>
    <row r="38" spans="1:9" s="99" customFormat="1" ht="13.5" customHeight="1">
      <c r="A38" s="230" t="s">
        <v>126</v>
      </c>
      <c r="B38" s="230"/>
      <c r="C38" s="230"/>
      <c r="D38" s="111">
        <f>D37-D39</f>
        <v>0</v>
      </c>
      <c r="E38" s="111">
        <f>E37-E39</f>
        <v>0</v>
      </c>
      <c r="F38" s="102">
        <v>0</v>
      </c>
      <c r="G38" s="98"/>
      <c r="H38" s="98"/>
      <c r="I38" s="98"/>
    </row>
    <row r="39" spans="1:9" s="99" customFormat="1" ht="13.5" customHeight="1">
      <c r="A39" s="230" t="s">
        <v>131</v>
      </c>
      <c r="B39" s="230"/>
      <c r="C39" s="230"/>
      <c r="D39" s="111">
        <f>D37</f>
        <v>782000</v>
      </c>
      <c r="E39" s="111">
        <f>E37</f>
        <v>763042.14000000013</v>
      </c>
      <c r="F39" s="102">
        <f t="shared" ref="F39:F59" si="3">(E39/D39)*100</f>
        <v>97.5757212276215</v>
      </c>
      <c r="G39" s="98"/>
      <c r="H39" s="98"/>
      <c r="I39" s="98"/>
    </row>
    <row r="40" spans="1:9" ht="12.75" customHeight="1">
      <c r="A40" s="65" t="s">
        <v>65</v>
      </c>
      <c r="B40" s="227" t="s">
        <v>9</v>
      </c>
      <c r="C40" s="227"/>
      <c r="D40" s="67">
        <f>SUM(D41+D45)</f>
        <v>782000</v>
      </c>
      <c r="E40" s="67">
        <f>SUM(E41+E45)</f>
        <v>763042.14000000013</v>
      </c>
      <c r="F40" s="93">
        <f t="shared" si="3"/>
        <v>97.5757212276215</v>
      </c>
    </row>
    <row r="41" spans="1:9" ht="12.75" customHeight="1">
      <c r="A41" s="65" t="s">
        <v>74</v>
      </c>
      <c r="B41" s="227" t="s">
        <v>75</v>
      </c>
      <c r="C41" s="227"/>
      <c r="D41" s="67">
        <f>SUM(D42+D43+D44)</f>
        <v>770000</v>
      </c>
      <c r="E41" s="67">
        <f>SUM(E42+E43+E44)</f>
        <v>753419.09000000008</v>
      </c>
      <c r="F41" s="93">
        <f t="shared" si="3"/>
        <v>97.846635064935072</v>
      </c>
    </row>
    <row r="42" spans="1:9" s="114" customFormat="1">
      <c r="A42" s="104" t="s">
        <v>78</v>
      </c>
      <c r="B42" s="224" t="s">
        <v>79</v>
      </c>
      <c r="C42" s="224"/>
      <c r="D42" s="108">
        <v>145000</v>
      </c>
      <c r="E42" s="108">
        <v>101702.14</v>
      </c>
      <c r="F42" s="93">
        <f t="shared" si="3"/>
        <v>70.139406896551719</v>
      </c>
      <c r="G42" s="113"/>
      <c r="H42" s="113"/>
      <c r="I42" s="113"/>
    </row>
    <row r="43" spans="1:9" s="114" customFormat="1" ht="12.75" customHeight="1">
      <c r="A43" s="104" t="s">
        <v>80</v>
      </c>
      <c r="B43" s="224" t="s">
        <v>81</v>
      </c>
      <c r="C43" s="224"/>
      <c r="D43" s="108">
        <v>550000</v>
      </c>
      <c r="E43" s="108">
        <v>553390.89</v>
      </c>
      <c r="F43" s="93">
        <f t="shared" si="3"/>
        <v>100.61652545454545</v>
      </c>
      <c r="G43" s="113"/>
      <c r="H43" s="113"/>
      <c r="I43" s="113"/>
    </row>
    <row r="44" spans="1:9" s="114" customFormat="1" ht="12.75" customHeight="1">
      <c r="A44" s="104" t="s">
        <v>82</v>
      </c>
      <c r="B44" s="224" t="s">
        <v>83</v>
      </c>
      <c r="C44" s="224"/>
      <c r="D44" s="108">
        <v>75000</v>
      </c>
      <c r="E44" s="108">
        <v>98326.06</v>
      </c>
      <c r="F44" s="93">
        <f t="shared" si="3"/>
        <v>131.10141333333334</v>
      </c>
      <c r="G44" s="113"/>
      <c r="H44" s="113"/>
      <c r="I44" s="113"/>
    </row>
    <row r="45" spans="1:9" ht="12.75" customHeight="1">
      <c r="A45" s="65" t="s">
        <v>84</v>
      </c>
      <c r="B45" s="227" t="s">
        <v>85</v>
      </c>
      <c r="C45" s="227"/>
      <c r="D45" s="67">
        <f>SUM(D46)</f>
        <v>12000</v>
      </c>
      <c r="E45" s="67">
        <f>SUM(E46)</f>
        <v>9623.0499999999993</v>
      </c>
      <c r="F45" s="93">
        <f t="shared" si="3"/>
        <v>80.192083333333329</v>
      </c>
    </row>
    <row r="46" spans="1:9" s="114" customFormat="1" ht="12.75" customHeight="1">
      <c r="A46" s="104" t="s">
        <v>86</v>
      </c>
      <c r="B46" s="224" t="s">
        <v>87</v>
      </c>
      <c r="C46" s="224"/>
      <c r="D46" s="108">
        <v>12000</v>
      </c>
      <c r="E46" s="108">
        <v>9623.0499999999993</v>
      </c>
      <c r="F46" s="93">
        <f t="shared" si="3"/>
        <v>80.192083333333329</v>
      </c>
      <c r="G46" s="113"/>
      <c r="H46" s="113"/>
      <c r="I46" s="113"/>
    </row>
    <row r="47" spans="1:9" s="114" customFormat="1" ht="12.75" customHeight="1">
      <c r="A47" s="231" t="s">
        <v>124</v>
      </c>
      <c r="B47" s="231"/>
      <c r="C47" s="231"/>
      <c r="D47" s="184">
        <f>D48</f>
        <v>256000</v>
      </c>
      <c r="E47" s="184">
        <f>E48</f>
        <v>244375.93</v>
      </c>
      <c r="F47" s="185">
        <f t="shared" si="3"/>
        <v>95.459347656249989</v>
      </c>
      <c r="G47" s="113"/>
      <c r="H47" s="113"/>
      <c r="I47" s="113"/>
    </row>
    <row r="48" spans="1:9" s="114" customFormat="1" ht="12.75" customHeight="1">
      <c r="A48" s="232" t="s">
        <v>133</v>
      </c>
      <c r="B48" s="232"/>
      <c r="C48" s="232"/>
      <c r="D48" s="179">
        <f>SUM(D50)</f>
        <v>256000</v>
      </c>
      <c r="E48" s="179">
        <f>SUM(E50)</f>
        <v>244375.93</v>
      </c>
      <c r="F48" s="183">
        <f t="shared" si="3"/>
        <v>95.459347656249989</v>
      </c>
      <c r="G48" s="113"/>
      <c r="H48" s="113"/>
      <c r="I48" s="113"/>
    </row>
    <row r="49" spans="1:9" s="114" customFormat="1" ht="12.75" customHeight="1">
      <c r="A49" s="233" t="s">
        <v>126</v>
      </c>
      <c r="B49" s="233"/>
      <c r="C49" s="233"/>
      <c r="D49" s="186">
        <f>D50</f>
        <v>256000</v>
      </c>
      <c r="E49" s="186">
        <f>E50</f>
        <v>244375.93</v>
      </c>
      <c r="F49" s="187">
        <f t="shared" si="3"/>
        <v>95.459347656249989</v>
      </c>
      <c r="G49" s="113"/>
      <c r="H49" s="113"/>
      <c r="I49" s="113"/>
    </row>
    <row r="50" spans="1:9" s="114" customFormat="1" ht="12.75" customHeight="1">
      <c r="A50" s="65" t="s">
        <v>65</v>
      </c>
      <c r="B50" s="227" t="s">
        <v>9</v>
      </c>
      <c r="C50" s="227"/>
      <c r="D50" s="86">
        <f>D51+D55</f>
        <v>256000</v>
      </c>
      <c r="E50" s="86">
        <f>E51+E55</f>
        <v>244375.93</v>
      </c>
      <c r="F50" s="115">
        <f t="shared" si="3"/>
        <v>95.459347656249989</v>
      </c>
      <c r="G50" s="113"/>
      <c r="H50" s="113"/>
      <c r="I50" s="113"/>
    </row>
    <row r="51" spans="1:9" s="114" customFormat="1" ht="12.75" customHeight="1">
      <c r="A51" s="65" t="s">
        <v>66</v>
      </c>
      <c r="B51" s="227" t="s">
        <v>67</v>
      </c>
      <c r="C51" s="227"/>
      <c r="D51" s="86">
        <f>SUM(D52:D54)</f>
        <v>249000</v>
      </c>
      <c r="E51" s="86">
        <f>SUM(E52:E54)</f>
        <v>240395.93</v>
      </c>
      <c r="F51" s="115">
        <f t="shared" si="3"/>
        <v>96.544550200803215</v>
      </c>
      <c r="G51" s="113"/>
      <c r="H51" s="113"/>
      <c r="I51" s="113"/>
    </row>
    <row r="52" spans="1:9" s="114" customFormat="1" ht="12.75" customHeight="1">
      <c r="A52" s="104" t="s">
        <v>68</v>
      </c>
      <c r="B52" s="224" t="s">
        <v>69</v>
      </c>
      <c r="C52" s="224"/>
      <c r="D52" s="108">
        <v>206000</v>
      </c>
      <c r="E52" s="108">
        <v>204484.01</v>
      </c>
      <c r="F52" s="93">
        <f t="shared" si="3"/>
        <v>99.264082524271842</v>
      </c>
      <c r="G52" s="113"/>
      <c r="H52" s="113"/>
      <c r="I52" s="113"/>
    </row>
    <row r="53" spans="1:9" s="114" customFormat="1" ht="12.75" customHeight="1">
      <c r="A53" s="104" t="s">
        <v>70</v>
      </c>
      <c r="B53" s="224" t="s">
        <v>71</v>
      </c>
      <c r="C53" s="224"/>
      <c r="D53" s="108">
        <v>25000</v>
      </c>
      <c r="E53" s="108">
        <v>19000</v>
      </c>
      <c r="F53" s="93">
        <f t="shared" si="3"/>
        <v>76</v>
      </c>
      <c r="G53" s="113"/>
      <c r="H53" s="113"/>
      <c r="I53" s="113"/>
    </row>
    <row r="54" spans="1:9" s="114" customFormat="1" ht="12.75" customHeight="1">
      <c r="A54" s="104" t="s">
        <v>72</v>
      </c>
      <c r="B54" s="224" t="s">
        <v>73</v>
      </c>
      <c r="C54" s="224"/>
      <c r="D54" s="108">
        <v>18000</v>
      </c>
      <c r="E54" s="108">
        <v>16911.919999999998</v>
      </c>
      <c r="F54" s="93">
        <f t="shared" si="3"/>
        <v>93.955111111111094</v>
      </c>
      <c r="G54" s="113"/>
      <c r="H54" s="113"/>
      <c r="I54" s="113"/>
    </row>
    <row r="55" spans="1:9" s="114" customFormat="1" ht="12.75" customHeight="1">
      <c r="A55" s="65" t="s">
        <v>74</v>
      </c>
      <c r="B55" s="227" t="s">
        <v>75</v>
      </c>
      <c r="C55" s="227"/>
      <c r="D55" s="86">
        <f>D56</f>
        <v>7000</v>
      </c>
      <c r="E55" s="86">
        <f>E56</f>
        <v>3980</v>
      </c>
      <c r="F55" s="115">
        <f t="shared" si="3"/>
        <v>56.857142857142861</v>
      </c>
      <c r="G55" s="113"/>
      <c r="H55" s="113"/>
      <c r="I55" s="113"/>
    </row>
    <row r="56" spans="1:9" s="114" customFormat="1" ht="12.75" customHeight="1">
      <c r="A56" s="104" t="s">
        <v>76</v>
      </c>
      <c r="B56" s="224" t="s">
        <v>77</v>
      </c>
      <c r="C56" s="224"/>
      <c r="D56" s="108">
        <v>7000</v>
      </c>
      <c r="E56" s="108">
        <v>3980</v>
      </c>
      <c r="F56" s="93">
        <f t="shared" si="3"/>
        <v>56.857142857142861</v>
      </c>
      <c r="G56" s="113"/>
      <c r="H56" s="113"/>
      <c r="I56" s="113"/>
    </row>
    <row r="57" spans="1:9" ht="13.8">
      <c r="A57" s="228" t="s">
        <v>124</v>
      </c>
      <c r="B57" s="228"/>
      <c r="C57" s="228"/>
      <c r="D57" s="116">
        <f>SUM(D59:D60)</f>
        <v>85000</v>
      </c>
      <c r="E57" s="116">
        <f>SUM(E59:E60)</f>
        <v>70834.06</v>
      </c>
      <c r="F57" s="93">
        <f t="shared" si="3"/>
        <v>83.334188235294121</v>
      </c>
    </row>
    <row r="58" spans="1:9" s="99" customFormat="1" ht="13.8">
      <c r="A58" s="229" t="s">
        <v>134</v>
      </c>
      <c r="B58" s="229"/>
      <c r="C58" s="229"/>
      <c r="D58" s="63">
        <f>SUM(D61)</f>
        <v>85000</v>
      </c>
      <c r="E58" s="63">
        <f>SUM(E61)</f>
        <v>70834.06</v>
      </c>
      <c r="F58" s="100">
        <f t="shared" si="3"/>
        <v>83.334188235294121</v>
      </c>
      <c r="G58" s="98"/>
      <c r="H58" s="98"/>
      <c r="I58" s="98"/>
    </row>
    <row r="59" spans="1:9" s="99" customFormat="1" ht="13.8">
      <c r="A59" s="230" t="s">
        <v>131</v>
      </c>
      <c r="B59" s="230"/>
      <c r="C59" s="230"/>
      <c r="D59" s="111">
        <v>0</v>
      </c>
      <c r="E59" s="111">
        <v>0</v>
      </c>
      <c r="F59" s="102" t="e">
        <f t="shared" si="3"/>
        <v>#DIV/0!</v>
      </c>
      <c r="G59" s="98"/>
      <c r="H59" s="98"/>
      <c r="I59" s="98"/>
    </row>
    <row r="60" spans="1:9" s="99" customFormat="1" ht="13.8">
      <c r="A60" s="230" t="s">
        <v>135</v>
      </c>
      <c r="B60" s="230"/>
      <c r="C60" s="230"/>
      <c r="D60" s="111">
        <f>D58</f>
        <v>85000</v>
      </c>
      <c r="E60" s="111">
        <f>E58</f>
        <v>70834.06</v>
      </c>
      <c r="F60" s="102">
        <v>0</v>
      </c>
      <c r="G60" s="98"/>
      <c r="H60" s="98"/>
      <c r="I60" s="98"/>
    </row>
    <row r="61" spans="1:9">
      <c r="A61" s="65" t="s">
        <v>101</v>
      </c>
      <c r="B61" s="227" t="s">
        <v>10</v>
      </c>
      <c r="C61" s="227"/>
      <c r="D61" s="67">
        <f>SUM(D62+D64)</f>
        <v>85000</v>
      </c>
      <c r="E61" s="67">
        <f>SUM(E62+E64)</f>
        <v>70834.06</v>
      </c>
      <c r="F61" s="93">
        <f>(E61/D61)*100</f>
        <v>83.334188235294121</v>
      </c>
    </row>
    <row r="62" spans="1:9">
      <c r="A62" s="65" t="s">
        <v>102</v>
      </c>
      <c r="B62" s="227" t="s">
        <v>103</v>
      </c>
      <c r="C62" s="227"/>
      <c r="D62" s="67">
        <f>SUM(D63)</f>
        <v>85000</v>
      </c>
      <c r="E62" s="67">
        <f>SUM(E63)</f>
        <v>70834.06</v>
      </c>
      <c r="F62" s="93">
        <f>(E62/D62)*100</f>
        <v>83.334188235294121</v>
      </c>
    </row>
    <row r="63" spans="1:9" s="114" customFormat="1">
      <c r="A63" s="104" t="s">
        <v>106</v>
      </c>
      <c r="B63" s="224" t="s">
        <v>107</v>
      </c>
      <c r="C63" s="224"/>
      <c r="D63" s="108">
        <v>85000</v>
      </c>
      <c r="E63" s="108">
        <v>70834.06</v>
      </c>
      <c r="F63" s="93">
        <f>(E63/D63)*100</f>
        <v>83.334188235294121</v>
      </c>
      <c r="G63" s="113"/>
      <c r="H63" s="113"/>
      <c r="I63" s="113"/>
    </row>
    <row r="64" spans="1:9" s="114" customFormat="1">
      <c r="A64" s="104">
        <v>423</v>
      </c>
      <c r="B64" s="224" t="s">
        <v>109</v>
      </c>
      <c r="C64" s="224"/>
      <c r="D64" s="108">
        <v>0</v>
      </c>
      <c r="E64" s="108">
        <v>0</v>
      </c>
      <c r="F64" s="93">
        <v>0</v>
      </c>
      <c r="G64" s="113"/>
      <c r="H64" s="113"/>
      <c r="I64" s="113"/>
    </row>
    <row r="65" spans="1:9">
      <c r="A65" s="234" t="s">
        <v>136</v>
      </c>
      <c r="B65" s="234"/>
      <c r="C65" s="234"/>
      <c r="D65" s="110">
        <f>SUM(D67+D74+D82+D89+D96+D103+D124+D110+D117+D133+D139)</f>
        <v>5295000</v>
      </c>
      <c r="E65" s="110">
        <f>SUM(E67+E74+E82+E89+E96+E103+E124+E110+E117+E133+E139)</f>
        <v>4304462.0600000005</v>
      </c>
      <c r="F65" s="96">
        <f t="shared" ref="F65:F96" si="4">(E65/D65)*100</f>
        <v>81.292956751652511</v>
      </c>
    </row>
    <row r="66" spans="1:9" ht="13.8">
      <c r="A66" s="228" t="s">
        <v>137</v>
      </c>
      <c r="B66" s="228"/>
      <c r="C66" s="228"/>
      <c r="D66" s="116">
        <f>SUM(D67)</f>
        <v>90000</v>
      </c>
      <c r="E66" s="116">
        <f>SUM(E67)</f>
        <v>77263.11</v>
      </c>
      <c r="F66" s="93">
        <f t="shared" si="4"/>
        <v>85.847899999999996</v>
      </c>
    </row>
    <row r="67" spans="1:9" s="99" customFormat="1" ht="13.8">
      <c r="A67" s="229" t="s">
        <v>138</v>
      </c>
      <c r="B67" s="229"/>
      <c r="C67" s="229"/>
      <c r="D67" s="63">
        <f>SUM(D69)</f>
        <v>90000</v>
      </c>
      <c r="E67" s="63">
        <f>SUM(E69)</f>
        <v>77263.11</v>
      </c>
      <c r="F67" s="100">
        <f t="shared" si="4"/>
        <v>85.847899999999996</v>
      </c>
      <c r="G67" s="98"/>
      <c r="H67" s="98"/>
      <c r="I67" s="98"/>
    </row>
    <row r="68" spans="1:9" s="99" customFormat="1" ht="13.8">
      <c r="A68" s="230" t="s">
        <v>126</v>
      </c>
      <c r="B68" s="230"/>
      <c r="C68" s="230"/>
      <c r="D68" s="111">
        <f>D67</f>
        <v>90000</v>
      </c>
      <c r="E68" s="111">
        <f>E67</f>
        <v>77263.11</v>
      </c>
      <c r="F68" s="102">
        <f t="shared" si="4"/>
        <v>85.847899999999996</v>
      </c>
      <c r="G68" s="98"/>
      <c r="H68" s="98"/>
      <c r="I68" s="98"/>
    </row>
    <row r="69" spans="1:9">
      <c r="A69" s="65" t="s">
        <v>65</v>
      </c>
      <c r="B69" s="227" t="s">
        <v>9</v>
      </c>
      <c r="C69" s="227"/>
      <c r="D69" s="67">
        <f>SUM(D70)</f>
        <v>90000</v>
      </c>
      <c r="E69" s="67">
        <f>SUM(E70)</f>
        <v>77263.11</v>
      </c>
      <c r="F69" s="93">
        <f t="shared" si="4"/>
        <v>85.847899999999996</v>
      </c>
    </row>
    <row r="70" spans="1:9">
      <c r="A70" s="65" t="s">
        <v>74</v>
      </c>
      <c r="B70" s="227" t="s">
        <v>75</v>
      </c>
      <c r="C70" s="227"/>
      <c r="D70" s="67">
        <f>SUM(D71+D72)</f>
        <v>90000</v>
      </c>
      <c r="E70" s="67">
        <f>SUM(E71+E72)</f>
        <v>77263.11</v>
      </c>
      <c r="F70" s="93">
        <f t="shared" si="4"/>
        <v>85.847899999999996</v>
      </c>
    </row>
    <row r="71" spans="1:9" s="114" customFormat="1">
      <c r="A71" s="104" t="s">
        <v>78</v>
      </c>
      <c r="B71" s="224" t="s">
        <v>79</v>
      </c>
      <c r="C71" s="224"/>
      <c r="D71" s="108">
        <v>20000</v>
      </c>
      <c r="E71" s="108">
        <v>18713.11</v>
      </c>
      <c r="F71" s="93">
        <f t="shared" si="4"/>
        <v>93.565550000000002</v>
      </c>
      <c r="G71" s="113"/>
      <c r="H71" s="113"/>
      <c r="I71" s="113"/>
    </row>
    <row r="72" spans="1:9" s="114" customFormat="1">
      <c r="A72" s="104" t="s">
        <v>80</v>
      </c>
      <c r="B72" s="224" t="s">
        <v>81</v>
      </c>
      <c r="C72" s="224"/>
      <c r="D72" s="108">
        <v>70000</v>
      </c>
      <c r="E72" s="108">
        <v>58550</v>
      </c>
      <c r="F72" s="93">
        <f t="shared" si="4"/>
        <v>83.642857142857139</v>
      </c>
      <c r="G72" s="113"/>
      <c r="H72" s="113"/>
      <c r="I72" s="113"/>
    </row>
    <row r="73" spans="1:9" ht="13.8">
      <c r="A73" s="236" t="s">
        <v>139</v>
      </c>
      <c r="B73" s="236"/>
      <c r="C73" s="236"/>
      <c r="D73" s="117">
        <f>SUM(D75:D76)</f>
        <v>335000</v>
      </c>
      <c r="E73" s="117">
        <f>SUM(E75:E76)</f>
        <v>336523.56</v>
      </c>
      <c r="F73" s="93">
        <f t="shared" si="4"/>
        <v>100.45479402985073</v>
      </c>
    </row>
    <row r="74" spans="1:9" s="119" customFormat="1" ht="13.8">
      <c r="A74" s="229" t="s">
        <v>140</v>
      </c>
      <c r="B74" s="229"/>
      <c r="C74" s="229"/>
      <c r="D74" s="63">
        <f>SUM(D77)</f>
        <v>335000</v>
      </c>
      <c r="E74" s="63">
        <f>SUM(E77)</f>
        <v>336523.56</v>
      </c>
      <c r="F74" s="100">
        <f t="shared" si="4"/>
        <v>100.45479402985073</v>
      </c>
      <c r="G74" s="118"/>
      <c r="H74" s="118"/>
      <c r="I74" s="118"/>
    </row>
    <row r="75" spans="1:9" s="119" customFormat="1" ht="13.8">
      <c r="A75" s="230" t="s">
        <v>131</v>
      </c>
      <c r="B75" s="230"/>
      <c r="C75" s="230"/>
      <c r="D75" s="111">
        <v>100000</v>
      </c>
      <c r="E75" s="111">
        <v>100000</v>
      </c>
      <c r="F75" s="102">
        <f t="shared" si="4"/>
        <v>100</v>
      </c>
      <c r="G75" s="118"/>
      <c r="H75" s="118"/>
      <c r="I75" s="118"/>
    </row>
    <row r="76" spans="1:9" s="119" customFormat="1" ht="13.8">
      <c r="A76" s="230" t="s">
        <v>135</v>
      </c>
      <c r="B76" s="230"/>
      <c r="C76" s="230"/>
      <c r="D76" s="111">
        <f>SUM(D74-D75)</f>
        <v>235000</v>
      </c>
      <c r="E76" s="111">
        <f>SUM(E74-E75)</f>
        <v>236523.56</v>
      </c>
      <c r="F76" s="102">
        <f t="shared" si="4"/>
        <v>100.64832340425531</v>
      </c>
      <c r="G76" s="118"/>
      <c r="H76" s="118"/>
      <c r="I76" s="118"/>
    </row>
    <row r="77" spans="1:9">
      <c r="A77" s="65" t="s">
        <v>65</v>
      </c>
      <c r="B77" s="227" t="s">
        <v>9</v>
      </c>
      <c r="C77" s="227"/>
      <c r="D77" s="67">
        <f>SUM(D78)</f>
        <v>335000</v>
      </c>
      <c r="E77" s="67">
        <f>SUM(E78)</f>
        <v>336523.56</v>
      </c>
      <c r="F77" s="93">
        <f t="shared" si="4"/>
        <v>100.45479402985073</v>
      </c>
    </row>
    <row r="78" spans="1:9">
      <c r="A78" s="65" t="s">
        <v>74</v>
      </c>
      <c r="B78" s="227" t="s">
        <v>75</v>
      </c>
      <c r="C78" s="227"/>
      <c r="D78" s="67">
        <f>SUM(D79+D80)</f>
        <v>335000</v>
      </c>
      <c r="E78" s="67">
        <f>SUM(E79+E80)</f>
        <v>336523.56</v>
      </c>
      <c r="F78" s="93">
        <f t="shared" si="4"/>
        <v>100.45479402985073</v>
      </c>
    </row>
    <row r="79" spans="1:9" s="114" customFormat="1">
      <c r="A79" s="104" t="s">
        <v>78</v>
      </c>
      <c r="B79" s="224" t="s">
        <v>79</v>
      </c>
      <c r="C79" s="224"/>
      <c r="D79" s="108">
        <v>35000</v>
      </c>
      <c r="E79" s="108">
        <v>28763.56</v>
      </c>
      <c r="F79" s="93">
        <f t="shared" si="4"/>
        <v>82.181600000000003</v>
      </c>
      <c r="G79" s="113"/>
      <c r="H79" s="113"/>
      <c r="I79" s="113"/>
    </row>
    <row r="80" spans="1:9" s="114" customFormat="1">
      <c r="A80" s="104">
        <v>323</v>
      </c>
      <c r="B80" s="235" t="s">
        <v>81</v>
      </c>
      <c r="C80" s="235"/>
      <c r="D80" s="108">
        <v>300000</v>
      </c>
      <c r="E80" s="108">
        <v>307760</v>
      </c>
      <c r="F80" s="93">
        <f t="shared" si="4"/>
        <v>102.58666666666667</v>
      </c>
      <c r="G80" s="113"/>
      <c r="H80" s="113"/>
      <c r="I80" s="113"/>
    </row>
    <row r="81" spans="1:9" s="69" customFormat="1" ht="13.8">
      <c r="A81" s="228" t="s">
        <v>137</v>
      </c>
      <c r="B81" s="228"/>
      <c r="C81" s="228"/>
      <c r="D81" s="116">
        <f>SUM(D83:D83)</f>
        <v>695000</v>
      </c>
      <c r="E81" s="116">
        <f>SUM(E83:E83)</f>
        <v>631377.14</v>
      </c>
      <c r="F81" s="93">
        <f t="shared" si="4"/>
        <v>90.845631654676268</v>
      </c>
      <c r="G81" s="103"/>
      <c r="H81" s="103"/>
      <c r="I81" s="103"/>
    </row>
    <row r="82" spans="1:9" s="99" customFormat="1" ht="13.8">
      <c r="A82" s="229" t="s">
        <v>141</v>
      </c>
      <c r="B82" s="229"/>
      <c r="C82" s="229"/>
      <c r="D82" s="63">
        <f>SUM(D84)</f>
        <v>695000</v>
      </c>
      <c r="E82" s="63">
        <f>SUM(E84)</f>
        <v>631377.14</v>
      </c>
      <c r="F82" s="100">
        <f t="shared" si="4"/>
        <v>90.845631654676268</v>
      </c>
      <c r="G82" s="98"/>
      <c r="H82" s="98"/>
      <c r="I82" s="98"/>
    </row>
    <row r="83" spans="1:9" s="99" customFormat="1" ht="13.8">
      <c r="A83" s="230" t="s">
        <v>142</v>
      </c>
      <c r="B83" s="230"/>
      <c r="C83" s="230"/>
      <c r="D83" s="111">
        <f>D82</f>
        <v>695000</v>
      </c>
      <c r="E83" s="111">
        <f>E82</f>
        <v>631377.14</v>
      </c>
      <c r="F83" s="102">
        <f t="shared" si="4"/>
        <v>90.845631654676268</v>
      </c>
      <c r="G83" s="98"/>
      <c r="H83" s="98"/>
      <c r="I83" s="98"/>
    </row>
    <row r="84" spans="1:9">
      <c r="A84" s="65" t="s">
        <v>65</v>
      </c>
      <c r="B84" s="227" t="s">
        <v>9</v>
      </c>
      <c r="C84" s="227"/>
      <c r="D84" s="67">
        <f>SUM(D85)</f>
        <v>695000</v>
      </c>
      <c r="E84" s="67">
        <f>SUM(E85)</f>
        <v>631377.14</v>
      </c>
      <c r="F84" s="93">
        <f t="shared" si="4"/>
        <v>90.845631654676268</v>
      </c>
    </row>
    <row r="85" spans="1:9">
      <c r="A85" s="65" t="s">
        <v>74</v>
      </c>
      <c r="B85" s="227" t="s">
        <v>75</v>
      </c>
      <c r="C85" s="227"/>
      <c r="D85" s="67">
        <f>SUM(D86+D87)</f>
        <v>695000</v>
      </c>
      <c r="E85" s="67">
        <f>SUM(E86+E87)</f>
        <v>631377.14</v>
      </c>
      <c r="F85" s="93">
        <f t="shared" si="4"/>
        <v>90.845631654676268</v>
      </c>
    </row>
    <row r="86" spans="1:9" s="114" customFormat="1">
      <c r="A86" s="104" t="s">
        <v>78</v>
      </c>
      <c r="B86" s="224" t="s">
        <v>79</v>
      </c>
      <c r="C86" s="224"/>
      <c r="D86" s="108">
        <v>145000</v>
      </c>
      <c r="E86" s="108">
        <v>152429.64000000001</v>
      </c>
      <c r="F86" s="93">
        <f t="shared" si="4"/>
        <v>105.12388965517243</v>
      </c>
      <c r="G86" s="113"/>
      <c r="H86" s="113"/>
      <c r="I86" s="113"/>
    </row>
    <row r="87" spans="1:9" s="114" customFormat="1">
      <c r="A87" s="104" t="s">
        <v>80</v>
      </c>
      <c r="B87" s="224" t="s">
        <v>81</v>
      </c>
      <c r="C87" s="224"/>
      <c r="D87" s="108">
        <v>550000</v>
      </c>
      <c r="E87" s="108">
        <v>478947.5</v>
      </c>
      <c r="F87" s="93">
        <f t="shared" si="4"/>
        <v>87.081363636363633</v>
      </c>
      <c r="G87" s="113"/>
      <c r="H87" s="113"/>
      <c r="I87" s="113"/>
    </row>
    <row r="88" spans="1:9" s="69" customFormat="1" ht="13.8">
      <c r="A88" s="228" t="s">
        <v>137</v>
      </c>
      <c r="B88" s="228"/>
      <c r="C88" s="228"/>
      <c r="D88" s="116">
        <f>SUM(D90:D90)</f>
        <v>80000</v>
      </c>
      <c r="E88" s="116">
        <f>SUM(E90:E90)</f>
        <v>53337.9</v>
      </c>
      <c r="F88" s="93">
        <f t="shared" si="4"/>
        <v>66.672375000000002</v>
      </c>
      <c r="G88" s="103"/>
      <c r="H88" s="103"/>
      <c r="I88" s="103"/>
    </row>
    <row r="89" spans="1:9" s="99" customFormat="1" ht="13.8">
      <c r="A89" s="229" t="s">
        <v>143</v>
      </c>
      <c r="B89" s="229"/>
      <c r="C89" s="229"/>
      <c r="D89" s="63">
        <f>SUM(D91)</f>
        <v>80000</v>
      </c>
      <c r="E89" s="63">
        <f>SUM(E91)</f>
        <v>53337.9</v>
      </c>
      <c r="F89" s="100">
        <f t="shared" si="4"/>
        <v>66.672375000000002</v>
      </c>
      <c r="G89" s="98"/>
      <c r="H89" s="98"/>
      <c r="I89" s="98"/>
    </row>
    <row r="90" spans="1:9" s="99" customFormat="1" ht="13.8">
      <c r="A90" s="230" t="s">
        <v>144</v>
      </c>
      <c r="B90" s="230"/>
      <c r="C90" s="230"/>
      <c r="D90" s="111">
        <f>D89</f>
        <v>80000</v>
      </c>
      <c r="E90" s="111">
        <f>E89</f>
        <v>53337.9</v>
      </c>
      <c r="F90" s="102">
        <f t="shared" si="4"/>
        <v>66.672375000000002</v>
      </c>
      <c r="G90" s="98"/>
      <c r="H90" s="98"/>
      <c r="I90" s="98"/>
    </row>
    <row r="91" spans="1:9">
      <c r="A91" s="65" t="s">
        <v>65</v>
      </c>
      <c r="B91" s="227" t="s">
        <v>9</v>
      </c>
      <c r="C91" s="227"/>
      <c r="D91" s="67">
        <f>SUM(D92)</f>
        <v>80000</v>
      </c>
      <c r="E91" s="67">
        <f>SUM(E92)</f>
        <v>53337.9</v>
      </c>
      <c r="F91" s="93">
        <f t="shared" si="4"/>
        <v>66.672375000000002</v>
      </c>
    </row>
    <row r="92" spans="1:9">
      <c r="A92" s="65" t="s">
        <v>74</v>
      </c>
      <c r="B92" s="227" t="s">
        <v>75</v>
      </c>
      <c r="C92" s="227"/>
      <c r="D92" s="67">
        <f>SUM(D93+D94)</f>
        <v>80000</v>
      </c>
      <c r="E92" s="67">
        <f>SUM(E93+E94)</f>
        <v>53337.9</v>
      </c>
      <c r="F92" s="93">
        <f t="shared" si="4"/>
        <v>66.672375000000002</v>
      </c>
    </row>
    <row r="93" spans="1:9" s="114" customFormat="1">
      <c r="A93" s="104" t="s">
        <v>78</v>
      </c>
      <c r="B93" s="224" t="s">
        <v>79</v>
      </c>
      <c r="C93" s="224"/>
      <c r="D93" s="108">
        <v>45000</v>
      </c>
      <c r="E93" s="108">
        <v>42512.9</v>
      </c>
      <c r="F93" s="93">
        <f t="shared" si="4"/>
        <v>94.473111111111123</v>
      </c>
      <c r="G93" s="113"/>
      <c r="H93" s="113"/>
      <c r="I93" s="113"/>
    </row>
    <row r="94" spans="1:9" s="114" customFormat="1">
      <c r="A94" s="104" t="s">
        <v>80</v>
      </c>
      <c r="B94" s="224" t="s">
        <v>81</v>
      </c>
      <c r="C94" s="224"/>
      <c r="D94" s="108">
        <v>35000</v>
      </c>
      <c r="E94" s="108">
        <v>10825</v>
      </c>
      <c r="F94" s="93">
        <f t="shared" si="4"/>
        <v>30.928571428571427</v>
      </c>
      <c r="G94" s="113"/>
      <c r="H94" s="113"/>
      <c r="I94" s="113"/>
    </row>
    <row r="95" spans="1:9" s="69" customFormat="1" ht="13.8">
      <c r="A95" s="228" t="s">
        <v>137</v>
      </c>
      <c r="B95" s="228"/>
      <c r="C95" s="228"/>
      <c r="D95" s="116">
        <f>SUM(D97:D98)</f>
        <v>150000</v>
      </c>
      <c r="E95" s="116">
        <f>SUM(E97:E98)</f>
        <v>91750</v>
      </c>
      <c r="F95" s="93">
        <f t="shared" si="4"/>
        <v>61.166666666666671</v>
      </c>
      <c r="G95" s="103"/>
      <c r="H95" s="103"/>
      <c r="I95" s="103"/>
    </row>
    <row r="96" spans="1:9" s="99" customFormat="1" ht="13.8">
      <c r="A96" s="229" t="s">
        <v>145</v>
      </c>
      <c r="B96" s="229"/>
      <c r="C96" s="229"/>
      <c r="D96" s="63">
        <f>SUM(D99)</f>
        <v>150000</v>
      </c>
      <c r="E96" s="63">
        <f>SUM(E99)</f>
        <v>91750</v>
      </c>
      <c r="F96" s="100">
        <f t="shared" si="4"/>
        <v>61.166666666666671</v>
      </c>
      <c r="G96" s="98"/>
      <c r="H96" s="98"/>
      <c r="I96" s="98"/>
    </row>
    <row r="97" spans="1:9" s="99" customFormat="1" ht="13.8">
      <c r="A97" s="230" t="s">
        <v>126</v>
      </c>
      <c r="B97" s="230"/>
      <c r="C97" s="230"/>
      <c r="D97" s="111">
        <f>D96</f>
        <v>150000</v>
      </c>
      <c r="E97" s="111">
        <f>E96</f>
        <v>91750</v>
      </c>
      <c r="F97" s="102">
        <f t="shared" ref="F97:F114" si="5">(E97/D97)*100</f>
        <v>61.166666666666671</v>
      </c>
      <c r="G97" s="98"/>
      <c r="H97" s="98"/>
      <c r="I97" s="98"/>
    </row>
    <row r="98" spans="1:9" s="99" customFormat="1" ht="13.8">
      <c r="A98" s="230" t="s">
        <v>135</v>
      </c>
      <c r="B98" s="230"/>
      <c r="C98" s="230"/>
      <c r="D98" s="111">
        <v>0</v>
      </c>
      <c r="E98" s="111">
        <v>0</v>
      </c>
      <c r="F98" s="102" t="e">
        <f t="shared" si="5"/>
        <v>#DIV/0!</v>
      </c>
      <c r="G98" s="98"/>
      <c r="H98" s="98"/>
      <c r="I98" s="98"/>
    </row>
    <row r="99" spans="1:9">
      <c r="A99" s="65" t="s">
        <v>65</v>
      </c>
      <c r="B99" s="227" t="s">
        <v>9</v>
      </c>
      <c r="C99" s="227"/>
      <c r="D99" s="67">
        <f>SUM(D100)</f>
        <v>150000</v>
      </c>
      <c r="E99" s="67">
        <f>SUM(E100)</f>
        <v>91750</v>
      </c>
      <c r="F99" s="93">
        <f t="shared" si="5"/>
        <v>61.166666666666671</v>
      </c>
    </row>
    <row r="100" spans="1:9">
      <c r="A100" s="65" t="s">
        <v>74</v>
      </c>
      <c r="B100" s="227" t="s">
        <v>75</v>
      </c>
      <c r="C100" s="227"/>
      <c r="D100" s="67">
        <f>SUM(D101)</f>
        <v>150000</v>
      </c>
      <c r="E100" s="67">
        <f>SUM(E101)</f>
        <v>91750</v>
      </c>
      <c r="F100" s="93">
        <f t="shared" si="5"/>
        <v>61.166666666666671</v>
      </c>
    </row>
    <row r="101" spans="1:9" s="114" customFormat="1">
      <c r="A101" s="104" t="s">
        <v>80</v>
      </c>
      <c r="B101" s="224" t="s">
        <v>81</v>
      </c>
      <c r="C101" s="224"/>
      <c r="D101" s="108">
        <v>150000</v>
      </c>
      <c r="E101" s="108">
        <v>91750</v>
      </c>
      <c r="F101" s="93">
        <f t="shared" si="5"/>
        <v>61.166666666666671</v>
      </c>
      <c r="G101" s="113"/>
      <c r="H101" s="113"/>
      <c r="I101" s="113"/>
    </row>
    <row r="102" spans="1:9" s="69" customFormat="1" ht="13.8">
      <c r="A102" s="228" t="s">
        <v>137</v>
      </c>
      <c r="B102" s="228"/>
      <c r="C102" s="228"/>
      <c r="D102" s="116">
        <f>SUM(D104:D105)</f>
        <v>1500000</v>
      </c>
      <c r="E102" s="116">
        <f>SUM(E104:E105)</f>
        <v>1024805.34</v>
      </c>
      <c r="F102" s="93">
        <f t="shared" si="5"/>
        <v>68.32035599999999</v>
      </c>
      <c r="G102" s="103"/>
      <c r="H102" s="103"/>
      <c r="I102" s="103"/>
    </row>
    <row r="103" spans="1:9" s="99" customFormat="1" ht="13.8">
      <c r="A103" s="229" t="s">
        <v>146</v>
      </c>
      <c r="B103" s="229"/>
      <c r="C103" s="229"/>
      <c r="D103" s="63">
        <f>SUM(D106)</f>
        <v>1500000</v>
      </c>
      <c r="E103" s="63">
        <f>SUM(E106)</f>
        <v>1024805.34</v>
      </c>
      <c r="F103" s="100">
        <f t="shared" si="5"/>
        <v>68.32035599999999</v>
      </c>
      <c r="G103" s="98"/>
      <c r="H103" s="98"/>
      <c r="I103" s="98"/>
    </row>
    <row r="104" spans="1:9" s="99" customFormat="1" ht="13.8">
      <c r="A104" s="230" t="s">
        <v>131</v>
      </c>
      <c r="B104" s="230"/>
      <c r="C104" s="230"/>
      <c r="D104" s="111">
        <f>D103</f>
        <v>1500000</v>
      </c>
      <c r="E104" s="111">
        <f>E103</f>
        <v>1024805.34</v>
      </c>
      <c r="F104" s="102">
        <f t="shared" si="5"/>
        <v>68.32035599999999</v>
      </c>
      <c r="G104" s="98"/>
      <c r="H104" s="98"/>
      <c r="I104" s="98"/>
    </row>
    <row r="105" spans="1:9" s="99" customFormat="1" ht="13.8">
      <c r="A105" s="230" t="s">
        <v>126</v>
      </c>
      <c r="B105" s="230"/>
      <c r="C105" s="230"/>
      <c r="D105" s="111">
        <f>SUM(D106-D104)</f>
        <v>0</v>
      </c>
      <c r="E105" s="111">
        <f>SUM(E106-E104)</f>
        <v>0</v>
      </c>
      <c r="F105" s="102" t="e">
        <f t="shared" si="5"/>
        <v>#DIV/0!</v>
      </c>
      <c r="G105" s="98"/>
      <c r="H105" s="98"/>
      <c r="I105" s="98"/>
    </row>
    <row r="106" spans="1:9">
      <c r="A106" s="65" t="s">
        <v>101</v>
      </c>
      <c r="B106" s="227" t="s">
        <v>10</v>
      </c>
      <c r="C106" s="227"/>
      <c r="D106" s="67">
        <f>SUM(D107)</f>
        <v>1500000</v>
      </c>
      <c r="E106" s="67">
        <f>SUM(E107)</f>
        <v>1024805.34</v>
      </c>
      <c r="F106" s="120">
        <f t="shared" si="5"/>
        <v>68.32035599999999</v>
      </c>
    </row>
    <row r="107" spans="1:9">
      <c r="A107" s="65" t="s">
        <v>112</v>
      </c>
      <c r="B107" s="227" t="s">
        <v>113</v>
      </c>
      <c r="C107" s="227"/>
      <c r="D107" s="67">
        <f>SUM(D108)</f>
        <v>1500000</v>
      </c>
      <c r="E107" s="67">
        <f>SUM(E108)</f>
        <v>1024805.34</v>
      </c>
      <c r="F107" s="93">
        <f t="shared" si="5"/>
        <v>68.32035599999999</v>
      </c>
    </row>
    <row r="108" spans="1:9" s="114" customFormat="1">
      <c r="A108" s="104" t="s">
        <v>114</v>
      </c>
      <c r="B108" s="224" t="s">
        <v>115</v>
      </c>
      <c r="C108" s="224"/>
      <c r="D108" s="108">
        <v>1500000</v>
      </c>
      <c r="E108" s="108">
        <v>1024805.34</v>
      </c>
      <c r="F108" s="93">
        <f t="shared" si="5"/>
        <v>68.32035599999999</v>
      </c>
      <c r="G108" s="113"/>
      <c r="H108" s="113"/>
      <c r="I108" s="113"/>
    </row>
    <row r="109" spans="1:9" s="69" customFormat="1" ht="13.8">
      <c r="A109" s="236" t="s">
        <v>137</v>
      </c>
      <c r="B109" s="236"/>
      <c r="C109" s="236"/>
      <c r="D109" s="117">
        <f>SUM(D111)</f>
        <v>165000</v>
      </c>
      <c r="E109" s="117">
        <f>SUM(E111)</f>
        <v>86500</v>
      </c>
      <c r="F109" s="93">
        <f t="shared" si="5"/>
        <v>52.424242424242429</v>
      </c>
      <c r="G109" s="103"/>
      <c r="H109" s="103"/>
      <c r="I109" s="103"/>
    </row>
    <row r="110" spans="1:9" s="69" customFormat="1">
      <c r="A110" s="237" t="s">
        <v>147</v>
      </c>
      <c r="B110" s="237"/>
      <c r="C110" s="237"/>
      <c r="D110" s="63">
        <f>SUM(D112)</f>
        <v>165000</v>
      </c>
      <c r="E110" s="63">
        <f>SUM(E112)</f>
        <v>86500</v>
      </c>
      <c r="F110" s="100">
        <f t="shared" si="5"/>
        <v>52.424242424242429</v>
      </c>
      <c r="G110" s="103"/>
      <c r="H110" s="103"/>
      <c r="I110" s="103"/>
    </row>
    <row r="111" spans="1:9" s="69" customFormat="1">
      <c r="A111" s="238" t="s">
        <v>131</v>
      </c>
      <c r="B111" s="238"/>
      <c r="C111" s="238"/>
      <c r="D111" s="111">
        <f>D110</f>
        <v>165000</v>
      </c>
      <c r="E111" s="111">
        <f>E110</f>
        <v>86500</v>
      </c>
      <c r="F111" s="102">
        <f t="shared" si="5"/>
        <v>52.424242424242429</v>
      </c>
      <c r="G111" s="103"/>
      <c r="H111" s="103"/>
      <c r="I111" s="103"/>
    </row>
    <row r="112" spans="1:9" s="69" customFormat="1">
      <c r="A112" s="65">
        <v>4</v>
      </c>
      <c r="B112" s="239" t="s">
        <v>10</v>
      </c>
      <c r="C112" s="239"/>
      <c r="D112" s="67">
        <f>SUM(D113)</f>
        <v>165000</v>
      </c>
      <c r="E112" s="67">
        <f>SUM(E113)</f>
        <v>86500</v>
      </c>
      <c r="F112" s="93">
        <f t="shared" si="5"/>
        <v>52.424242424242429</v>
      </c>
      <c r="G112" s="103"/>
      <c r="H112" s="103"/>
      <c r="I112" s="103"/>
    </row>
    <row r="113" spans="1:9" s="69" customFormat="1">
      <c r="A113" s="65">
        <v>42</v>
      </c>
      <c r="B113" s="239" t="s">
        <v>103</v>
      </c>
      <c r="C113" s="239"/>
      <c r="D113" s="67">
        <f>SUM(D114:D115)</f>
        <v>165000</v>
      </c>
      <c r="E113" s="67">
        <f>SUM(E114:E115)</f>
        <v>86500</v>
      </c>
      <c r="F113" s="93">
        <f t="shared" si="5"/>
        <v>52.424242424242429</v>
      </c>
      <c r="G113" s="103"/>
      <c r="H113" s="103"/>
      <c r="I113" s="103"/>
    </row>
    <row r="114" spans="1:9" s="114" customFormat="1">
      <c r="A114" s="104">
        <v>421</v>
      </c>
      <c r="B114" s="235" t="s">
        <v>105</v>
      </c>
      <c r="C114" s="235"/>
      <c r="D114" s="108">
        <v>100000</v>
      </c>
      <c r="E114" s="108">
        <v>0</v>
      </c>
      <c r="F114" s="93">
        <f t="shared" si="5"/>
        <v>0</v>
      </c>
      <c r="G114" s="113"/>
      <c r="H114" s="113"/>
      <c r="I114" s="113"/>
    </row>
    <row r="115" spans="1:9" s="114" customFormat="1">
      <c r="A115" s="104">
        <v>426</v>
      </c>
      <c r="B115" s="235" t="s">
        <v>111</v>
      </c>
      <c r="C115" s="235"/>
      <c r="D115" s="108">
        <v>65000</v>
      </c>
      <c r="E115" s="108">
        <v>86500</v>
      </c>
      <c r="F115" s="93"/>
      <c r="G115" s="113"/>
      <c r="H115" s="113"/>
      <c r="I115" s="113"/>
    </row>
    <row r="116" spans="1:9" s="69" customFormat="1" ht="13.8">
      <c r="A116" s="236" t="s">
        <v>137</v>
      </c>
      <c r="B116" s="236"/>
      <c r="C116" s="236"/>
      <c r="D116" s="117">
        <f>SUM(D118:D119)</f>
        <v>35000</v>
      </c>
      <c r="E116" s="117">
        <f>SUM(E118:E119)</f>
        <v>24735.23</v>
      </c>
      <c r="F116" s="93">
        <v>0</v>
      </c>
      <c r="G116" s="103"/>
      <c r="H116" s="103"/>
      <c r="I116" s="103"/>
    </row>
    <row r="117" spans="1:9" s="69" customFormat="1">
      <c r="A117" s="237" t="s">
        <v>148</v>
      </c>
      <c r="B117" s="237"/>
      <c r="C117" s="237"/>
      <c r="D117" s="63">
        <f>SUM(D120)</f>
        <v>35000</v>
      </c>
      <c r="E117" s="63">
        <f>SUM(E120)</f>
        <v>24735.23</v>
      </c>
      <c r="F117" s="100">
        <v>0</v>
      </c>
      <c r="G117" s="103"/>
      <c r="H117" s="103"/>
      <c r="I117" s="103"/>
    </row>
    <row r="118" spans="1:9" s="69" customFormat="1">
      <c r="A118" s="238" t="s">
        <v>126</v>
      </c>
      <c r="B118" s="238"/>
      <c r="C118" s="238"/>
      <c r="D118" s="101">
        <f>D117-D119</f>
        <v>0</v>
      </c>
      <c r="E118" s="101">
        <f>E117-E119</f>
        <v>0</v>
      </c>
      <c r="F118" s="102">
        <v>0</v>
      </c>
      <c r="G118" s="103"/>
      <c r="H118" s="103"/>
      <c r="I118" s="103"/>
    </row>
    <row r="119" spans="1:9" s="69" customFormat="1">
      <c r="A119" s="238" t="s">
        <v>131</v>
      </c>
      <c r="B119" s="238"/>
      <c r="C119" s="238"/>
      <c r="D119" s="111">
        <f>D117</f>
        <v>35000</v>
      </c>
      <c r="E119" s="111">
        <f>E117</f>
        <v>24735.23</v>
      </c>
      <c r="F119" s="102">
        <v>0</v>
      </c>
      <c r="G119" s="103"/>
      <c r="H119" s="103"/>
      <c r="I119" s="103"/>
    </row>
    <row r="120" spans="1:9" s="69" customFormat="1">
      <c r="A120" s="65">
        <v>4</v>
      </c>
      <c r="B120" s="239" t="s">
        <v>10</v>
      </c>
      <c r="C120" s="239"/>
      <c r="D120" s="67">
        <f>SUM(D121)</f>
        <v>35000</v>
      </c>
      <c r="E120" s="67">
        <f>SUM(E121)</f>
        <v>24735.23</v>
      </c>
      <c r="F120" s="93">
        <v>0</v>
      </c>
      <c r="G120" s="103"/>
      <c r="H120" s="103"/>
      <c r="I120" s="103"/>
    </row>
    <row r="121" spans="1:9" s="69" customFormat="1">
      <c r="A121" s="65">
        <v>42</v>
      </c>
      <c r="B121" s="239" t="s">
        <v>149</v>
      </c>
      <c r="C121" s="239"/>
      <c r="D121" s="67">
        <f>SUM(D122:D122)</f>
        <v>35000</v>
      </c>
      <c r="E121" s="67">
        <f>SUM(E122:E122)</f>
        <v>24735.23</v>
      </c>
      <c r="F121" s="93">
        <v>0</v>
      </c>
      <c r="G121" s="103"/>
      <c r="H121" s="103"/>
      <c r="I121" s="103"/>
    </row>
    <row r="122" spans="1:9" s="114" customFormat="1">
      <c r="A122" s="104">
        <v>421</v>
      </c>
      <c r="B122" s="235" t="s">
        <v>105</v>
      </c>
      <c r="C122" s="235"/>
      <c r="D122" s="108">
        <v>35000</v>
      </c>
      <c r="E122" s="108">
        <v>24735.23</v>
      </c>
      <c r="F122" s="93">
        <v>0</v>
      </c>
      <c r="G122" s="113"/>
      <c r="H122" s="113"/>
      <c r="I122" s="113"/>
    </row>
    <row r="123" spans="1:9" s="69" customFormat="1" ht="13.8">
      <c r="A123" s="236" t="s">
        <v>139</v>
      </c>
      <c r="B123" s="236"/>
      <c r="C123" s="236"/>
      <c r="D123" s="117">
        <f>SUM(D127:D127)</f>
        <v>2175000</v>
      </c>
      <c r="E123" s="117">
        <f>SUM(E127:E127)</f>
        <v>1960801.78</v>
      </c>
      <c r="F123" s="93">
        <f>(E123/D123)*100</f>
        <v>90.151805977011506</v>
      </c>
      <c r="G123" s="103"/>
      <c r="H123" s="103"/>
      <c r="I123" s="103"/>
    </row>
    <row r="124" spans="1:9" s="99" customFormat="1" ht="13.8">
      <c r="A124" s="229" t="s">
        <v>150</v>
      </c>
      <c r="B124" s="229"/>
      <c r="C124" s="229"/>
      <c r="D124" s="63">
        <f>SUM(D128)</f>
        <v>2175000</v>
      </c>
      <c r="E124" s="63">
        <f>SUM(E128)</f>
        <v>1960801.78</v>
      </c>
      <c r="F124" s="100">
        <f>(E124/D124)*100</f>
        <v>90.151805977011506</v>
      </c>
      <c r="G124" s="98"/>
      <c r="H124" s="98"/>
      <c r="I124" s="98"/>
    </row>
    <row r="125" spans="1:9" s="99" customFormat="1" ht="13.8">
      <c r="A125" s="230" t="s">
        <v>126</v>
      </c>
      <c r="B125" s="230"/>
      <c r="C125" s="230"/>
      <c r="D125" s="111">
        <f>D123</f>
        <v>2175000</v>
      </c>
      <c r="E125" s="111">
        <f>E123</f>
        <v>1960801.78</v>
      </c>
      <c r="F125" s="102"/>
      <c r="G125" s="98"/>
      <c r="H125" s="98"/>
      <c r="I125" s="98"/>
    </row>
    <row r="126" spans="1:9" s="69" customFormat="1">
      <c r="A126" s="230" t="s">
        <v>144</v>
      </c>
      <c r="B126" s="230"/>
      <c r="C126" s="230"/>
      <c r="D126" s="111">
        <f>D149-D150-D151</f>
        <v>0</v>
      </c>
      <c r="E126" s="111">
        <f>E149-E150-E151</f>
        <v>0</v>
      </c>
      <c r="F126" s="102" t="e">
        <f t="shared" ref="F126:F139" si="6">(E126/D126)*100</f>
        <v>#DIV/0!</v>
      </c>
      <c r="G126" s="103"/>
      <c r="H126" s="103"/>
      <c r="I126" s="103"/>
    </row>
    <row r="127" spans="1:9" s="99" customFormat="1" ht="13.8">
      <c r="A127" s="230" t="s">
        <v>135</v>
      </c>
      <c r="B127" s="230"/>
      <c r="C127" s="230"/>
      <c r="D127" s="111">
        <f>D124</f>
        <v>2175000</v>
      </c>
      <c r="E127" s="111">
        <f>E124</f>
        <v>1960801.78</v>
      </c>
      <c r="F127" s="102">
        <f t="shared" si="6"/>
        <v>90.151805977011506</v>
      </c>
      <c r="G127" s="98"/>
      <c r="H127" s="98"/>
      <c r="I127" s="98"/>
    </row>
    <row r="128" spans="1:9">
      <c r="A128" s="65" t="s">
        <v>101</v>
      </c>
      <c r="B128" s="227" t="s">
        <v>10</v>
      </c>
      <c r="C128" s="227"/>
      <c r="D128" s="67">
        <f>SUM(D129)</f>
        <v>2175000</v>
      </c>
      <c r="E128" s="67">
        <f>SUM(E129)</f>
        <v>1960801.78</v>
      </c>
      <c r="F128" s="93">
        <f t="shared" si="6"/>
        <v>90.151805977011506</v>
      </c>
    </row>
    <row r="129" spans="1:9">
      <c r="A129" s="65" t="s">
        <v>102</v>
      </c>
      <c r="B129" s="227" t="s">
        <v>103</v>
      </c>
      <c r="C129" s="227"/>
      <c r="D129" s="67">
        <f>SUM(D130+D131)</f>
        <v>2175000</v>
      </c>
      <c r="E129" s="67">
        <f>SUM(E130+E131)</f>
        <v>1960801.78</v>
      </c>
      <c r="F129" s="93">
        <f t="shared" si="6"/>
        <v>90.151805977011506</v>
      </c>
    </row>
    <row r="130" spans="1:9" s="114" customFormat="1">
      <c r="A130" s="104" t="s">
        <v>104</v>
      </c>
      <c r="B130" s="224" t="s">
        <v>105</v>
      </c>
      <c r="C130" s="224"/>
      <c r="D130" s="108">
        <v>2125000</v>
      </c>
      <c r="E130" s="108">
        <v>1889626.78</v>
      </c>
      <c r="F130" s="93">
        <f t="shared" si="6"/>
        <v>88.923613176470596</v>
      </c>
      <c r="G130" s="113"/>
      <c r="H130" s="113"/>
      <c r="I130" s="113"/>
    </row>
    <row r="131" spans="1:9" s="122" customFormat="1" ht="13.2">
      <c r="A131" s="104" t="s">
        <v>110</v>
      </c>
      <c r="B131" s="224" t="s">
        <v>111</v>
      </c>
      <c r="C131" s="224"/>
      <c r="D131" s="108">
        <v>50000</v>
      </c>
      <c r="E131" s="108">
        <v>71175</v>
      </c>
      <c r="F131" s="93">
        <f t="shared" si="6"/>
        <v>142.35</v>
      </c>
      <c r="G131" s="121"/>
      <c r="H131" s="121"/>
      <c r="I131" s="121"/>
    </row>
    <row r="132" spans="1:9" ht="13.8">
      <c r="A132" s="228" t="s">
        <v>137</v>
      </c>
      <c r="B132" s="228"/>
      <c r="C132" s="228"/>
      <c r="D132" s="116">
        <f>SUM(D134)</f>
        <v>0</v>
      </c>
      <c r="E132" s="116">
        <f>SUM(E134)</f>
        <v>0</v>
      </c>
      <c r="F132" s="93" t="e">
        <f t="shared" si="6"/>
        <v>#DIV/0!</v>
      </c>
    </row>
    <row r="133" spans="1:9" s="69" customFormat="1">
      <c r="A133" s="229" t="s">
        <v>151</v>
      </c>
      <c r="B133" s="229"/>
      <c r="C133" s="229"/>
      <c r="D133" s="63">
        <f>SUM(D135)</f>
        <v>0</v>
      </c>
      <c r="E133" s="63">
        <f>SUM(E135)</f>
        <v>0</v>
      </c>
      <c r="F133" s="100" t="e">
        <f t="shared" si="6"/>
        <v>#DIV/0!</v>
      </c>
      <c r="G133" s="103"/>
      <c r="H133" s="103"/>
      <c r="I133" s="103"/>
    </row>
    <row r="134" spans="1:9" s="69" customFormat="1">
      <c r="A134" s="230" t="s">
        <v>126</v>
      </c>
      <c r="B134" s="230"/>
      <c r="C134" s="230"/>
      <c r="D134" s="111">
        <v>0</v>
      </c>
      <c r="E134" s="111">
        <v>0</v>
      </c>
      <c r="F134" s="102" t="e">
        <f t="shared" si="6"/>
        <v>#DIV/0!</v>
      </c>
      <c r="G134" s="103"/>
      <c r="H134" s="103"/>
      <c r="I134" s="103"/>
    </row>
    <row r="135" spans="1:9" s="69" customFormat="1">
      <c r="A135" s="65" t="s">
        <v>65</v>
      </c>
      <c r="B135" s="227" t="s">
        <v>9</v>
      </c>
      <c r="C135" s="227"/>
      <c r="D135" s="67">
        <f>SUM(D136)</f>
        <v>0</v>
      </c>
      <c r="E135" s="67">
        <f>SUM(E136)</f>
        <v>0</v>
      </c>
      <c r="F135" s="93" t="e">
        <f t="shared" si="6"/>
        <v>#DIV/0!</v>
      </c>
      <c r="G135" s="103"/>
      <c r="H135" s="103"/>
      <c r="I135" s="103"/>
    </row>
    <row r="136" spans="1:9" s="69" customFormat="1">
      <c r="A136" s="65" t="s">
        <v>74</v>
      </c>
      <c r="B136" s="227" t="s">
        <v>75</v>
      </c>
      <c r="C136" s="227"/>
      <c r="D136" s="67">
        <f>SUM(D137)</f>
        <v>0</v>
      </c>
      <c r="E136" s="67">
        <f>SUM(E137)</f>
        <v>0</v>
      </c>
      <c r="F136" s="93" t="e">
        <f t="shared" si="6"/>
        <v>#DIV/0!</v>
      </c>
      <c r="G136" s="103"/>
      <c r="H136" s="103"/>
      <c r="I136" s="103"/>
    </row>
    <row r="137" spans="1:9" s="124" customFormat="1" ht="13.2">
      <c r="A137" s="104" t="s">
        <v>82</v>
      </c>
      <c r="B137" s="224" t="s">
        <v>83</v>
      </c>
      <c r="C137" s="224"/>
      <c r="D137" s="108">
        <v>0</v>
      </c>
      <c r="E137" s="108">
        <v>0</v>
      </c>
      <c r="F137" s="93" t="e">
        <f t="shared" si="6"/>
        <v>#DIV/0!</v>
      </c>
      <c r="G137" s="123"/>
      <c r="H137" s="123"/>
      <c r="I137" s="123"/>
    </row>
    <row r="138" spans="1:9" s="124" customFormat="1" ht="13.8">
      <c r="A138" s="228" t="s">
        <v>137</v>
      </c>
      <c r="B138" s="228"/>
      <c r="C138" s="228"/>
      <c r="D138" s="117">
        <f>SUM(D140:D141)</f>
        <v>70000</v>
      </c>
      <c r="E138" s="117">
        <f>SUM(E140:E141)</f>
        <v>17368</v>
      </c>
      <c r="F138" s="93">
        <f t="shared" si="6"/>
        <v>24.811428571428571</v>
      </c>
      <c r="G138" s="123"/>
      <c r="H138" s="123"/>
      <c r="I138" s="123"/>
    </row>
    <row r="139" spans="1:9" s="124" customFormat="1" ht="13.2">
      <c r="A139" s="237" t="s">
        <v>152</v>
      </c>
      <c r="B139" s="237"/>
      <c r="C139" s="237"/>
      <c r="D139" s="63">
        <f>SUM(D142)</f>
        <v>70000</v>
      </c>
      <c r="E139" s="63">
        <f>SUM(E142)</f>
        <v>17368</v>
      </c>
      <c r="F139" s="100">
        <f t="shared" si="6"/>
        <v>24.811428571428571</v>
      </c>
      <c r="G139" s="123"/>
      <c r="H139" s="123"/>
      <c r="I139" s="123"/>
    </row>
    <row r="140" spans="1:9" s="124" customFormat="1" ht="13.2">
      <c r="A140" s="238" t="s">
        <v>126</v>
      </c>
      <c r="B140" s="238"/>
      <c r="C140" s="238"/>
      <c r="D140" s="111">
        <f>D139-D141</f>
        <v>0</v>
      </c>
      <c r="E140" s="111">
        <f>E139-E141</f>
        <v>0</v>
      </c>
      <c r="F140" s="102">
        <v>0</v>
      </c>
      <c r="G140" s="123"/>
      <c r="H140" s="123"/>
      <c r="I140" s="123"/>
    </row>
    <row r="141" spans="1:9" s="124" customFormat="1" ht="13.2">
      <c r="A141" s="238" t="s">
        <v>142</v>
      </c>
      <c r="B141" s="238"/>
      <c r="C141" s="238"/>
      <c r="D141" s="111">
        <f>D139</f>
        <v>70000</v>
      </c>
      <c r="E141" s="111">
        <f>E139</f>
        <v>17368</v>
      </c>
      <c r="F141" s="102">
        <f t="shared" ref="F141:F154" si="7">(E141/D141)*100</f>
        <v>24.811428571428571</v>
      </c>
      <c r="G141" s="123"/>
      <c r="H141" s="123"/>
      <c r="I141" s="123"/>
    </row>
    <row r="142" spans="1:9" s="119" customFormat="1" ht="13.8">
      <c r="A142" s="65">
        <v>4</v>
      </c>
      <c r="B142" s="239" t="s">
        <v>10</v>
      </c>
      <c r="C142" s="239"/>
      <c r="D142" s="67">
        <f>SUM(D143+D145)</f>
        <v>70000</v>
      </c>
      <c r="E142" s="67">
        <f>SUM(E143+E145)</f>
        <v>17368</v>
      </c>
      <c r="F142" s="93">
        <f t="shared" si="7"/>
        <v>24.811428571428571</v>
      </c>
      <c r="G142" s="118"/>
      <c r="H142" s="118"/>
      <c r="I142" s="118"/>
    </row>
    <row r="143" spans="1:9" s="119" customFormat="1" ht="13.8">
      <c r="A143" s="65">
        <v>42</v>
      </c>
      <c r="B143" s="239" t="s">
        <v>103</v>
      </c>
      <c r="C143" s="239"/>
      <c r="D143" s="67">
        <f>SUM(D144)</f>
        <v>20000</v>
      </c>
      <c r="E143" s="67">
        <f>SUM(E144)</f>
        <v>0</v>
      </c>
      <c r="F143" s="93">
        <f t="shared" si="7"/>
        <v>0</v>
      </c>
      <c r="G143" s="118"/>
      <c r="H143" s="118"/>
      <c r="I143" s="118"/>
    </row>
    <row r="144" spans="1:9" s="124" customFormat="1" ht="13.2">
      <c r="A144" s="104">
        <v>421</v>
      </c>
      <c r="B144" s="235" t="s">
        <v>105</v>
      </c>
      <c r="C144" s="235"/>
      <c r="D144" s="108">
        <v>20000</v>
      </c>
      <c r="E144" s="108">
        <v>0</v>
      </c>
      <c r="F144" s="93">
        <f t="shared" si="7"/>
        <v>0</v>
      </c>
      <c r="G144" s="123"/>
      <c r="H144" s="123"/>
      <c r="I144" s="123"/>
    </row>
    <row r="145" spans="1:9" s="119" customFormat="1" ht="13.8">
      <c r="A145" s="65">
        <v>45</v>
      </c>
      <c r="B145" s="227" t="s">
        <v>113</v>
      </c>
      <c r="C145" s="227"/>
      <c r="D145" s="67">
        <f>SUM(D146)</f>
        <v>50000</v>
      </c>
      <c r="E145" s="67">
        <f>SUM(E146)</f>
        <v>17368</v>
      </c>
      <c r="F145" s="93">
        <f t="shared" si="7"/>
        <v>34.735999999999997</v>
      </c>
      <c r="G145" s="118"/>
      <c r="H145" s="118"/>
      <c r="I145" s="118"/>
    </row>
    <row r="146" spans="1:9" s="124" customFormat="1" ht="13.2">
      <c r="A146" s="104">
        <v>451</v>
      </c>
      <c r="B146" s="224" t="s">
        <v>115</v>
      </c>
      <c r="C146" s="224"/>
      <c r="D146" s="108">
        <v>50000</v>
      </c>
      <c r="E146" s="108">
        <v>17368</v>
      </c>
      <c r="F146" s="93">
        <f t="shared" si="7"/>
        <v>34.735999999999997</v>
      </c>
      <c r="G146" s="123"/>
      <c r="H146" s="123"/>
      <c r="I146" s="123"/>
    </row>
    <row r="147" spans="1:9">
      <c r="A147" s="234" t="s">
        <v>153</v>
      </c>
      <c r="B147" s="234"/>
      <c r="C147" s="234"/>
      <c r="D147" s="110">
        <f>SUM(D149+D161)</f>
        <v>630000</v>
      </c>
      <c r="E147" s="110">
        <f>SUM(E149+E161)</f>
        <v>608692.39</v>
      </c>
      <c r="F147" s="96">
        <f t="shared" si="7"/>
        <v>96.617839682539682</v>
      </c>
    </row>
    <row r="148" spans="1:9" s="69" customFormat="1" ht="13.8">
      <c r="A148" s="228" t="s">
        <v>137</v>
      </c>
      <c r="B148" s="228"/>
      <c r="C148" s="228"/>
      <c r="D148" s="97">
        <f>SUM(D150:D151)</f>
        <v>600000</v>
      </c>
      <c r="E148" s="97">
        <f>SUM(E150:E151)</f>
        <v>588240</v>
      </c>
      <c r="F148" s="93">
        <f t="shared" si="7"/>
        <v>98.04</v>
      </c>
      <c r="G148" s="103"/>
      <c r="H148" s="103"/>
      <c r="I148" s="103"/>
    </row>
    <row r="149" spans="1:9" s="69" customFormat="1">
      <c r="A149" s="229" t="s">
        <v>154</v>
      </c>
      <c r="B149" s="229"/>
      <c r="C149" s="229"/>
      <c r="D149" s="63">
        <f>SUM(D152+D157)</f>
        <v>600000</v>
      </c>
      <c r="E149" s="63">
        <f>SUM(E152+E157)</f>
        <v>588240</v>
      </c>
      <c r="F149" s="100">
        <f t="shared" si="7"/>
        <v>98.04</v>
      </c>
      <c r="G149" s="103"/>
      <c r="H149" s="103"/>
      <c r="I149" s="103"/>
    </row>
    <row r="150" spans="1:9" s="69" customFormat="1">
      <c r="A150" s="216" t="s">
        <v>131</v>
      </c>
      <c r="B150" s="216"/>
      <c r="C150" s="216"/>
      <c r="D150" s="111">
        <v>0</v>
      </c>
      <c r="E150" s="111">
        <v>0</v>
      </c>
      <c r="F150" s="102" t="e">
        <f t="shared" si="7"/>
        <v>#DIV/0!</v>
      </c>
      <c r="G150" s="103"/>
      <c r="H150" s="103"/>
      <c r="I150" s="103"/>
    </row>
    <row r="151" spans="1:9" s="69" customFormat="1">
      <c r="A151" s="230" t="s">
        <v>142</v>
      </c>
      <c r="B151" s="230"/>
      <c r="C151" s="230"/>
      <c r="D151" s="111">
        <f>D149</f>
        <v>600000</v>
      </c>
      <c r="E151" s="111">
        <f>E149</f>
        <v>588240</v>
      </c>
      <c r="F151" s="102">
        <f t="shared" si="7"/>
        <v>98.04</v>
      </c>
      <c r="G151" s="103"/>
      <c r="H151" s="103"/>
      <c r="I151" s="103"/>
    </row>
    <row r="152" spans="1:9" s="69" customFormat="1">
      <c r="A152" s="65" t="s">
        <v>65</v>
      </c>
      <c r="B152" s="227" t="s">
        <v>9</v>
      </c>
      <c r="C152" s="227"/>
      <c r="D152" s="67">
        <f>SUM(D153)</f>
        <v>355000</v>
      </c>
      <c r="E152" s="67">
        <f>SUM(E153)</f>
        <v>349240</v>
      </c>
      <c r="F152" s="93">
        <f t="shared" si="7"/>
        <v>98.377464788732397</v>
      </c>
      <c r="G152" s="103"/>
      <c r="H152" s="103"/>
      <c r="I152" s="103"/>
    </row>
    <row r="153" spans="1:9" s="119" customFormat="1" ht="13.8">
      <c r="A153" s="65" t="s">
        <v>74</v>
      </c>
      <c r="B153" s="227" t="s">
        <v>75</v>
      </c>
      <c r="C153" s="227"/>
      <c r="D153" s="67">
        <f>SUM(D154)</f>
        <v>355000</v>
      </c>
      <c r="E153" s="67">
        <f>SUM(E154)</f>
        <v>349240</v>
      </c>
      <c r="F153" s="93">
        <f t="shared" si="7"/>
        <v>98.377464788732397</v>
      </c>
      <c r="G153" s="118"/>
      <c r="H153" s="118"/>
      <c r="I153" s="118"/>
    </row>
    <row r="154" spans="1:9" s="114" customFormat="1">
      <c r="A154" s="104" t="s">
        <v>80</v>
      </c>
      <c r="B154" s="224" t="s">
        <v>81</v>
      </c>
      <c r="C154" s="224"/>
      <c r="D154" s="108">
        <v>355000</v>
      </c>
      <c r="E154" s="108">
        <v>349240</v>
      </c>
      <c r="F154" s="93">
        <f t="shared" si="7"/>
        <v>98.377464788732397</v>
      </c>
      <c r="G154" s="113"/>
      <c r="H154" s="113"/>
      <c r="I154" s="113"/>
    </row>
    <row r="155" spans="1:9" s="69" customFormat="1">
      <c r="A155" s="65">
        <v>36</v>
      </c>
      <c r="B155" s="239" t="s">
        <v>89</v>
      </c>
      <c r="C155" s="239"/>
      <c r="D155" s="67">
        <f>SUM(D156)</f>
        <v>0</v>
      </c>
      <c r="E155" s="67">
        <f>SUM(E156)</f>
        <v>0</v>
      </c>
      <c r="F155" s="93">
        <v>0</v>
      </c>
      <c r="G155" s="103"/>
      <c r="H155" s="103"/>
      <c r="I155" s="103"/>
    </row>
    <row r="156" spans="1:9" s="114" customFormat="1">
      <c r="A156" s="104">
        <v>363</v>
      </c>
      <c r="B156" s="235" t="s">
        <v>155</v>
      </c>
      <c r="C156" s="235"/>
      <c r="D156" s="108">
        <v>0</v>
      </c>
      <c r="E156" s="108">
        <v>0</v>
      </c>
      <c r="F156" s="93">
        <v>0</v>
      </c>
      <c r="G156" s="113"/>
      <c r="H156" s="113"/>
      <c r="I156" s="113"/>
    </row>
    <row r="157" spans="1:9" s="69" customFormat="1">
      <c r="A157" s="65">
        <v>4</v>
      </c>
      <c r="B157" s="239" t="s">
        <v>10</v>
      </c>
      <c r="C157" s="239"/>
      <c r="D157" s="67">
        <f>SUM(D158)</f>
        <v>245000</v>
      </c>
      <c r="E157" s="67">
        <f>SUM(E158)</f>
        <v>239000</v>
      </c>
      <c r="F157" s="93">
        <v>0</v>
      </c>
      <c r="G157" s="103"/>
      <c r="H157" s="103"/>
      <c r="I157" s="103"/>
    </row>
    <row r="158" spans="1:9" s="69" customFormat="1">
      <c r="A158" s="65">
        <v>42</v>
      </c>
      <c r="B158" s="239" t="s">
        <v>103</v>
      </c>
      <c r="C158" s="239"/>
      <c r="D158" s="67">
        <f>SUM(D159)</f>
        <v>245000</v>
      </c>
      <c r="E158" s="67">
        <f>SUM(E159)</f>
        <v>239000</v>
      </c>
      <c r="F158" s="93">
        <v>0</v>
      </c>
      <c r="G158" s="103"/>
      <c r="H158" s="103"/>
      <c r="I158" s="103"/>
    </row>
    <row r="159" spans="1:9" s="114" customFormat="1">
      <c r="A159" s="104">
        <v>422</v>
      </c>
      <c r="B159" s="235" t="s">
        <v>107</v>
      </c>
      <c r="C159" s="235"/>
      <c r="D159" s="108">
        <v>245000</v>
      </c>
      <c r="E159" s="108">
        <v>239000</v>
      </c>
      <c r="F159" s="93">
        <v>0</v>
      </c>
      <c r="G159" s="113"/>
      <c r="H159" s="113"/>
      <c r="I159" s="113"/>
    </row>
    <row r="160" spans="1:9" s="69" customFormat="1" ht="13.8">
      <c r="A160" s="236" t="s">
        <v>139</v>
      </c>
      <c r="B160" s="236"/>
      <c r="C160" s="236"/>
      <c r="D160" s="117">
        <f>SUM(D161)</f>
        <v>30000</v>
      </c>
      <c r="E160" s="117">
        <f>SUM(E161)</f>
        <v>20452.39</v>
      </c>
      <c r="F160" s="93">
        <f t="shared" ref="F160:F167" si="8">(E160/D160)*100</f>
        <v>68.174633333333333</v>
      </c>
      <c r="G160" s="103"/>
      <c r="H160" s="103"/>
      <c r="I160" s="103"/>
    </row>
    <row r="161" spans="1:9" s="69" customFormat="1">
      <c r="A161" s="229" t="s">
        <v>156</v>
      </c>
      <c r="B161" s="229"/>
      <c r="C161" s="229"/>
      <c r="D161" s="63">
        <f>SUM(D163)</f>
        <v>30000</v>
      </c>
      <c r="E161" s="63">
        <f>SUM(E163)</f>
        <v>20452.39</v>
      </c>
      <c r="F161" s="100">
        <f t="shared" si="8"/>
        <v>68.174633333333333</v>
      </c>
      <c r="G161" s="103"/>
      <c r="H161" s="103"/>
      <c r="I161" s="103"/>
    </row>
    <row r="162" spans="1:9" s="69" customFormat="1">
      <c r="A162" s="230" t="s">
        <v>144</v>
      </c>
      <c r="B162" s="230"/>
      <c r="C162" s="230"/>
      <c r="D162" s="111">
        <f>D161</f>
        <v>30000</v>
      </c>
      <c r="E162" s="111">
        <f>E161</f>
        <v>20452.39</v>
      </c>
      <c r="F162" s="102">
        <f t="shared" si="8"/>
        <v>68.174633333333333</v>
      </c>
      <c r="G162" s="103"/>
      <c r="H162" s="103"/>
      <c r="I162" s="103"/>
    </row>
    <row r="163" spans="1:9" s="119" customFormat="1" ht="13.8">
      <c r="A163" s="65" t="s">
        <v>65</v>
      </c>
      <c r="B163" s="227" t="s">
        <v>9</v>
      </c>
      <c r="C163" s="227"/>
      <c r="D163" s="67">
        <f>SUM(D164+D166+D168)</f>
        <v>30000</v>
      </c>
      <c r="E163" s="67">
        <f>SUM(E164+E166+E168)</f>
        <v>20452.39</v>
      </c>
      <c r="F163" s="93">
        <f t="shared" si="8"/>
        <v>68.174633333333333</v>
      </c>
      <c r="G163" s="118"/>
      <c r="H163" s="118"/>
      <c r="I163" s="118"/>
    </row>
    <row r="164" spans="1:9">
      <c r="A164" s="65" t="s">
        <v>74</v>
      </c>
      <c r="B164" s="227" t="s">
        <v>75</v>
      </c>
      <c r="C164" s="227"/>
      <c r="D164" s="67">
        <f>SUM(D165)</f>
        <v>10000</v>
      </c>
      <c r="E164" s="67">
        <f>SUM(E165)</f>
        <v>6452.39</v>
      </c>
      <c r="F164" s="93">
        <f t="shared" si="8"/>
        <v>64.523899999999998</v>
      </c>
    </row>
    <row r="165" spans="1:9" s="114" customFormat="1">
      <c r="A165" s="104" t="s">
        <v>80</v>
      </c>
      <c r="B165" s="224" t="s">
        <v>81</v>
      </c>
      <c r="C165" s="224"/>
      <c r="D165" s="108">
        <v>10000</v>
      </c>
      <c r="E165" s="108">
        <v>6452.39</v>
      </c>
      <c r="F165" s="93">
        <f t="shared" si="8"/>
        <v>64.523899999999998</v>
      </c>
      <c r="G165" s="113"/>
      <c r="H165" s="113"/>
      <c r="I165" s="113"/>
    </row>
    <row r="166" spans="1:9" s="69" customFormat="1">
      <c r="A166" s="65" t="s">
        <v>84</v>
      </c>
      <c r="B166" s="227" t="s">
        <v>85</v>
      </c>
      <c r="C166" s="227"/>
      <c r="D166" s="67">
        <f>SUM(D167)</f>
        <v>0</v>
      </c>
      <c r="E166" s="67">
        <f>SUM(E167)</f>
        <v>0</v>
      </c>
      <c r="F166" s="93" t="e">
        <f t="shared" si="8"/>
        <v>#DIV/0!</v>
      </c>
      <c r="G166" s="103"/>
      <c r="H166" s="103"/>
      <c r="I166" s="103"/>
    </row>
    <row r="167" spans="1:9" s="114" customFormat="1">
      <c r="A167" s="104" t="s">
        <v>86</v>
      </c>
      <c r="B167" s="224" t="s">
        <v>87</v>
      </c>
      <c r="C167" s="224"/>
      <c r="D167" s="108">
        <v>0</v>
      </c>
      <c r="E167" s="108">
        <v>0</v>
      </c>
      <c r="F167" s="93" t="e">
        <f t="shared" si="8"/>
        <v>#DIV/0!</v>
      </c>
      <c r="G167" s="113"/>
      <c r="H167" s="113"/>
      <c r="I167" s="113"/>
    </row>
    <row r="168" spans="1:9">
      <c r="A168" s="65">
        <v>37</v>
      </c>
      <c r="B168" s="227" t="s">
        <v>94</v>
      </c>
      <c r="C168" s="227"/>
      <c r="D168" s="67">
        <f>SUM(D169)</f>
        <v>20000</v>
      </c>
      <c r="E168" s="67">
        <f>SUM(E169)</f>
        <v>14000</v>
      </c>
      <c r="F168" s="93">
        <v>0</v>
      </c>
    </row>
    <row r="169" spans="1:9" s="114" customFormat="1">
      <c r="A169" s="104">
        <v>372</v>
      </c>
      <c r="B169" s="224" t="s">
        <v>96</v>
      </c>
      <c r="C169" s="224"/>
      <c r="D169" s="108">
        <v>20000</v>
      </c>
      <c r="E169" s="108">
        <v>14000</v>
      </c>
      <c r="F169" s="93">
        <v>0</v>
      </c>
      <c r="G169" s="113"/>
      <c r="H169" s="113"/>
      <c r="I169" s="113"/>
    </row>
    <row r="170" spans="1:9">
      <c r="A170" s="234" t="s">
        <v>157</v>
      </c>
      <c r="B170" s="234"/>
      <c r="C170" s="234"/>
      <c r="D170" s="110">
        <f>SUM(D172+D178+D187)</f>
        <v>190000</v>
      </c>
      <c r="E170" s="110">
        <f>SUM(E172+E178+E187)</f>
        <v>135375</v>
      </c>
      <c r="F170" s="96">
        <f t="shared" ref="F170:F182" si="9">(E170/D170)*100</f>
        <v>71.25</v>
      </c>
    </row>
    <row r="171" spans="1:9" s="69" customFormat="1" ht="13.8">
      <c r="A171" s="228" t="s">
        <v>158</v>
      </c>
      <c r="B171" s="228"/>
      <c r="C171" s="228"/>
      <c r="D171" s="116">
        <f>SUM(D172)</f>
        <v>20000</v>
      </c>
      <c r="E171" s="116">
        <f>SUM(E172)</f>
        <v>11375</v>
      </c>
      <c r="F171" s="93">
        <f t="shared" si="9"/>
        <v>56.875</v>
      </c>
      <c r="G171" s="103"/>
      <c r="H171" s="103"/>
      <c r="I171" s="103"/>
    </row>
    <row r="172" spans="1:9" s="99" customFormat="1" ht="13.8">
      <c r="A172" s="229" t="s">
        <v>159</v>
      </c>
      <c r="B172" s="229"/>
      <c r="C172" s="229"/>
      <c r="D172" s="63">
        <f>SUM(D174)</f>
        <v>20000</v>
      </c>
      <c r="E172" s="63">
        <f>SUM(E174)</f>
        <v>11375</v>
      </c>
      <c r="F172" s="100">
        <f t="shared" si="9"/>
        <v>56.875</v>
      </c>
      <c r="G172" s="98"/>
      <c r="H172" s="98"/>
      <c r="I172" s="98"/>
    </row>
    <row r="173" spans="1:9" s="99" customFormat="1" ht="13.8">
      <c r="A173" s="230" t="s">
        <v>131</v>
      </c>
      <c r="B173" s="230"/>
      <c r="C173" s="230"/>
      <c r="D173" s="111">
        <f>D172</f>
        <v>20000</v>
      </c>
      <c r="E173" s="111">
        <f>E172</f>
        <v>11375</v>
      </c>
      <c r="F173" s="102">
        <f t="shared" si="9"/>
        <v>56.875</v>
      </c>
      <c r="G173" s="98"/>
      <c r="H173" s="98"/>
      <c r="I173" s="98"/>
    </row>
    <row r="174" spans="1:9">
      <c r="A174" s="65" t="s">
        <v>65</v>
      </c>
      <c r="B174" s="227" t="s">
        <v>9</v>
      </c>
      <c r="C174" s="227"/>
      <c r="D174" s="67">
        <f>SUM(D175)</f>
        <v>20000</v>
      </c>
      <c r="E174" s="67">
        <f>SUM(E175)</f>
        <v>11375</v>
      </c>
      <c r="F174" s="93">
        <f t="shared" si="9"/>
        <v>56.875</v>
      </c>
    </row>
    <row r="175" spans="1:9">
      <c r="A175" s="65" t="s">
        <v>74</v>
      </c>
      <c r="B175" s="227" t="s">
        <v>75</v>
      </c>
      <c r="C175" s="227"/>
      <c r="D175" s="67">
        <f>SUM(D176)</f>
        <v>20000</v>
      </c>
      <c r="E175" s="67">
        <f>SUM(E176)</f>
        <v>11375</v>
      </c>
      <c r="F175" s="93">
        <f t="shared" si="9"/>
        <v>56.875</v>
      </c>
    </row>
    <row r="176" spans="1:9" s="114" customFormat="1">
      <c r="A176" s="104" t="s">
        <v>82</v>
      </c>
      <c r="B176" s="224" t="s">
        <v>83</v>
      </c>
      <c r="C176" s="224"/>
      <c r="D176" s="108">
        <v>20000</v>
      </c>
      <c r="E176" s="108">
        <v>11375</v>
      </c>
      <c r="F176" s="93">
        <f t="shared" si="9"/>
        <v>56.875</v>
      </c>
      <c r="G176" s="113"/>
      <c r="H176" s="113"/>
      <c r="I176" s="113"/>
    </row>
    <row r="177" spans="1:9" s="69" customFormat="1" ht="13.8">
      <c r="A177" s="228" t="s">
        <v>158</v>
      </c>
      <c r="B177" s="228"/>
      <c r="C177" s="228"/>
      <c r="D177" s="116">
        <f>SUM(D179:D179)</f>
        <v>170000</v>
      </c>
      <c r="E177" s="116">
        <f>SUM(E179:E179)</f>
        <v>124000</v>
      </c>
      <c r="F177" s="93">
        <f t="shared" si="9"/>
        <v>72.941176470588232</v>
      </c>
      <c r="G177" s="103"/>
      <c r="H177" s="103"/>
      <c r="I177" s="103"/>
    </row>
    <row r="178" spans="1:9">
      <c r="A178" s="229" t="s">
        <v>160</v>
      </c>
      <c r="B178" s="229"/>
      <c r="C178" s="229"/>
      <c r="D178" s="63">
        <f>SUM(D180)</f>
        <v>170000</v>
      </c>
      <c r="E178" s="63">
        <f>SUM(E180)</f>
        <v>124000</v>
      </c>
      <c r="F178" s="100">
        <f t="shared" si="9"/>
        <v>72.941176470588232</v>
      </c>
    </row>
    <row r="179" spans="1:9">
      <c r="A179" s="230" t="s">
        <v>131</v>
      </c>
      <c r="B179" s="230"/>
      <c r="C179" s="230"/>
      <c r="D179" s="111">
        <f>D178</f>
        <v>170000</v>
      </c>
      <c r="E179" s="111">
        <f>E178</f>
        <v>124000</v>
      </c>
      <c r="F179" s="102">
        <f t="shared" si="9"/>
        <v>72.941176470588232</v>
      </c>
    </row>
    <row r="180" spans="1:9" s="99" customFormat="1" ht="13.8">
      <c r="A180" s="65" t="s">
        <v>65</v>
      </c>
      <c r="B180" s="227" t="s">
        <v>9</v>
      </c>
      <c r="C180" s="227"/>
      <c r="D180" s="67">
        <f>SUM(D181+D184)</f>
        <v>170000</v>
      </c>
      <c r="E180" s="67">
        <f>SUM(E181+E184)</f>
        <v>124000</v>
      </c>
      <c r="F180" s="93">
        <f t="shared" si="9"/>
        <v>72.941176470588232</v>
      </c>
      <c r="G180" s="98"/>
      <c r="H180" s="98"/>
      <c r="I180" s="98"/>
    </row>
    <row r="181" spans="1:9">
      <c r="A181" s="65" t="s">
        <v>74</v>
      </c>
      <c r="B181" s="227" t="s">
        <v>75</v>
      </c>
      <c r="C181" s="227"/>
      <c r="D181" s="67">
        <f>SUM(D182,D183)</f>
        <v>45000</v>
      </c>
      <c r="E181" s="67">
        <f>SUM(E182,E183)</f>
        <v>0</v>
      </c>
      <c r="F181" s="93">
        <f t="shared" si="9"/>
        <v>0</v>
      </c>
    </row>
    <row r="182" spans="1:9" s="114" customFormat="1">
      <c r="A182" s="104" t="s">
        <v>78</v>
      </c>
      <c r="B182" s="224" t="s">
        <v>79</v>
      </c>
      <c r="C182" s="224"/>
      <c r="D182" s="108">
        <v>25000</v>
      </c>
      <c r="E182" s="108">
        <v>0</v>
      </c>
      <c r="F182" s="93">
        <f t="shared" si="9"/>
        <v>0</v>
      </c>
      <c r="G182" s="113"/>
      <c r="H182" s="113"/>
      <c r="I182" s="113"/>
    </row>
    <row r="183" spans="1:9" s="114" customFormat="1">
      <c r="A183" s="104">
        <v>323</v>
      </c>
      <c r="B183" s="235" t="s">
        <v>81</v>
      </c>
      <c r="C183" s="235"/>
      <c r="D183" s="108">
        <v>20000</v>
      </c>
      <c r="E183" s="108">
        <v>0</v>
      </c>
      <c r="F183" s="93">
        <v>0</v>
      </c>
      <c r="G183" s="113"/>
      <c r="H183" s="113"/>
      <c r="I183" s="113"/>
    </row>
    <row r="184" spans="1:9" s="69" customFormat="1">
      <c r="A184" s="65" t="s">
        <v>97</v>
      </c>
      <c r="B184" s="227" t="s">
        <v>98</v>
      </c>
      <c r="C184" s="227"/>
      <c r="D184" s="67">
        <f>SUM(D185)</f>
        <v>125000</v>
      </c>
      <c r="E184" s="67">
        <f>SUM(E185)</f>
        <v>124000</v>
      </c>
      <c r="F184" s="93">
        <f t="shared" ref="F184:F199" si="10">(E184/D184)*100</f>
        <v>99.2</v>
      </c>
      <c r="G184" s="103"/>
      <c r="H184" s="103"/>
      <c r="I184" s="103"/>
    </row>
    <row r="185" spans="1:9" s="114" customFormat="1">
      <c r="A185" s="104" t="s">
        <v>99</v>
      </c>
      <c r="B185" s="224" t="s">
        <v>100</v>
      </c>
      <c r="C185" s="224"/>
      <c r="D185" s="108">
        <v>125000</v>
      </c>
      <c r="E185" s="108">
        <v>124000</v>
      </c>
      <c r="F185" s="93">
        <f t="shared" si="10"/>
        <v>99.2</v>
      </c>
      <c r="G185" s="113"/>
      <c r="H185" s="113"/>
      <c r="I185" s="113"/>
    </row>
    <row r="186" spans="1:9" ht="13.8">
      <c r="A186" s="236" t="s">
        <v>158</v>
      </c>
      <c r="B186" s="236"/>
      <c r="C186" s="236"/>
      <c r="D186" s="117">
        <f>SUM(D187)</f>
        <v>0</v>
      </c>
      <c r="E186" s="117">
        <f>SUM(E187)</f>
        <v>0</v>
      </c>
      <c r="F186" s="93" t="e">
        <f t="shared" si="10"/>
        <v>#DIV/0!</v>
      </c>
    </row>
    <row r="187" spans="1:9">
      <c r="A187" s="237" t="s">
        <v>161</v>
      </c>
      <c r="B187" s="237"/>
      <c r="C187" s="237"/>
      <c r="D187" s="63">
        <f>SUM(D189)</f>
        <v>0</v>
      </c>
      <c r="E187" s="63">
        <f>SUM(E189)</f>
        <v>0</v>
      </c>
      <c r="F187" s="100" t="e">
        <f t="shared" si="10"/>
        <v>#DIV/0!</v>
      </c>
    </row>
    <row r="188" spans="1:9">
      <c r="A188" s="238" t="s">
        <v>131</v>
      </c>
      <c r="B188" s="238"/>
      <c r="C188" s="238"/>
      <c r="D188" s="111">
        <f>D187</f>
        <v>0</v>
      </c>
      <c r="E188" s="111">
        <f>E187</f>
        <v>0</v>
      </c>
      <c r="F188" s="102" t="e">
        <f t="shared" si="10"/>
        <v>#DIV/0!</v>
      </c>
    </row>
    <row r="189" spans="1:9" s="69" customFormat="1">
      <c r="A189" s="65">
        <v>3</v>
      </c>
      <c r="B189" s="239" t="s">
        <v>9</v>
      </c>
      <c r="C189" s="239"/>
      <c r="D189" s="67">
        <f>SUM(D190)</f>
        <v>0</v>
      </c>
      <c r="E189" s="67">
        <f>SUM(E190)</f>
        <v>0</v>
      </c>
      <c r="F189" s="93" t="e">
        <f t="shared" si="10"/>
        <v>#DIV/0!</v>
      </c>
      <c r="G189" s="103"/>
      <c r="H189" s="103"/>
      <c r="I189" s="103"/>
    </row>
    <row r="190" spans="1:9" s="69" customFormat="1">
      <c r="A190" s="65">
        <v>38</v>
      </c>
      <c r="B190" s="239" t="s">
        <v>75</v>
      </c>
      <c r="C190" s="239"/>
      <c r="D190" s="67">
        <f>SUM(D191)</f>
        <v>0</v>
      </c>
      <c r="E190" s="67">
        <f>SUM(E191)</f>
        <v>0</v>
      </c>
      <c r="F190" s="93" t="e">
        <f t="shared" si="10"/>
        <v>#DIV/0!</v>
      </c>
      <c r="G190" s="103"/>
      <c r="H190" s="103"/>
      <c r="I190" s="103"/>
    </row>
    <row r="191" spans="1:9" s="114" customFormat="1">
      <c r="A191" s="104">
        <v>381</v>
      </c>
      <c r="B191" s="235" t="s">
        <v>100</v>
      </c>
      <c r="C191" s="235"/>
      <c r="D191" s="108">
        <v>0</v>
      </c>
      <c r="E191" s="108">
        <v>0</v>
      </c>
      <c r="F191" s="93" t="e">
        <f t="shared" si="10"/>
        <v>#DIV/0!</v>
      </c>
      <c r="G191" s="113"/>
      <c r="H191" s="113"/>
      <c r="I191" s="113"/>
    </row>
    <row r="192" spans="1:9" s="119" customFormat="1" ht="13.8">
      <c r="A192" s="234" t="s">
        <v>162</v>
      </c>
      <c r="B192" s="234"/>
      <c r="C192" s="234"/>
      <c r="D192" s="110">
        <f>SUM(D194+D203)</f>
        <v>175000</v>
      </c>
      <c r="E192" s="110">
        <f>SUM(E194+E203)</f>
        <v>150059.09</v>
      </c>
      <c r="F192" s="96">
        <f t="shared" si="10"/>
        <v>85.748051428571429</v>
      </c>
      <c r="G192" s="118"/>
      <c r="H192" s="118"/>
      <c r="I192" s="118"/>
    </row>
    <row r="193" spans="1:9" ht="13.8">
      <c r="A193" s="228" t="s">
        <v>137</v>
      </c>
      <c r="B193" s="228"/>
      <c r="C193" s="228"/>
      <c r="D193" s="116">
        <f>SUM(D195:D195)</f>
        <v>25000</v>
      </c>
      <c r="E193" s="116">
        <f>SUM(E195:E195)</f>
        <v>8510.7200000000012</v>
      </c>
      <c r="F193" s="93">
        <f t="shared" si="10"/>
        <v>34.042880000000004</v>
      </c>
    </row>
    <row r="194" spans="1:9">
      <c r="A194" s="229" t="s">
        <v>163</v>
      </c>
      <c r="B194" s="229"/>
      <c r="C194" s="229"/>
      <c r="D194" s="63">
        <f>SUM(D196)</f>
        <v>25000</v>
      </c>
      <c r="E194" s="63">
        <f>SUM(E196)</f>
        <v>8510.7200000000012</v>
      </c>
      <c r="F194" s="100">
        <f t="shared" si="10"/>
        <v>34.042880000000004</v>
      </c>
    </row>
    <row r="195" spans="1:9">
      <c r="A195" s="230" t="s">
        <v>131</v>
      </c>
      <c r="B195" s="230"/>
      <c r="C195" s="230"/>
      <c r="D195" s="111">
        <f>D194</f>
        <v>25000</v>
      </c>
      <c r="E195" s="111">
        <f>E194</f>
        <v>8510.7200000000012</v>
      </c>
      <c r="F195" s="102">
        <f t="shared" si="10"/>
        <v>34.042880000000004</v>
      </c>
    </row>
    <row r="196" spans="1:9" s="69" customFormat="1">
      <c r="A196" s="65" t="s">
        <v>65</v>
      </c>
      <c r="B196" s="227" t="s">
        <v>9</v>
      </c>
      <c r="C196" s="227"/>
      <c r="D196" s="86">
        <f>SUM(D197+D200)</f>
        <v>25000</v>
      </c>
      <c r="E196" s="86">
        <f>SUM(E197+E200)</f>
        <v>8510.7200000000012</v>
      </c>
      <c r="F196" s="93">
        <f t="shared" si="10"/>
        <v>34.042880000000004</v>
      </c>
      <c r="G196" s="103"/>
      <c r="H196" s="103"/>
      <c r="I196" s="103"/>
    </row>
    <row r="197" spans="1:9" s="69" customFormat="1">
      <c r="A197" s="65" t="s">
        <v>74</v>
      </c>
      <c r="B197" s="227" t="s">
        <v>75</v>
      </c>
      <c r="C197" s="227"/>
      <c r="D197" s="86">
        <f>SUM(D198+D199)</f>
        <v>25000</v>
      </c>
      <c r="E197" s="86">
        <f>SUM(E198+E199)</f>
        <v>8510.7200000000012</v>
      </c>
      <c r="F197" s="93">
        <f t="shared" si="10"/>
        <v>34.042880000000004</v>
      </c>
      <c r="G197" s="103"/>
      <c r="H197" s="103"/>
      <c r="I197" s="103"/>
    </row>
    <row r="198" spans="1:9" s="114" customFormat="1">
      <c r="A198" s="104" t="s">
        <v>78</v>
      </c>
      <c r="B198" s="224" t="s">
        <v>79</v>
      </c>
      <c r="C198" s="224"/>
      <c r="D198" s="108">
        <v>20000</v>
      </c>
      <c r="E198" s="108">
        <v>7666.97</v>
      </c>
      <c r="F198" s="93">
        <f t="shared" si="10"/>
        <v>38.334850000000003</v>
      </c>
      <c r="G198" s="113"/>
      <c r="H198" s="113"/>
      <c r="I198" s="113"/>
    </row>
    <row r="199" spans="1:9" s="122" customFormat="1" ht="13.2">
      <c r="A199" s="104" t="s">
        <v>80</v>
      </c>
      <c r="B199" s="224" t="s">
        <v>81</v>
      </c>
      <c r="C199" s="224"/>
      <c r="D199" s="108">
        <v>5000</v>
      </c>
      <c r="E199" s="108">
        <v>843.75</v>
      </c>
      <c r="F199" s="93">
        <f t="shared" si="10"/>
        <v>16.875</v>
      </c>
      <c r="G199" s="121"/>
      <c r="H199" s="121"/>
      <c r="I199" s="121"/>
    </row>
    <row r="200" spans="1:9" s="69" customFormat="1">
      <c r="A200" s="65">
        <v>36</v>
      </c>
      <c r="B200" s="239" t="s">
        <v>89</v>
      </c>
      <c r="C200" s="239"/>
      <c r="D200" s="86">
        <f>SUM(D201)</f>
        <v>0</v>
      </c>
      <c r="E200" s="86">
        <f>SUM(E201)</f>
        <v>0</v>
      </c>
      <c r="F200" s="93">
        <v>0</v>
      </c>
      <c r="G200" s="103"/>
      <c r="H200" s="103"/>
      <c r="I200" s="103"/>
    </row>
    <row r="201" spans="1:9" s="114" customFormat="1">
      <c r="A201" s="104">
        <v>363</v>
      </c>
      <c r="B201" s="235" t="s">
        <v>90</v>
      </c>
      <c r="C201" s="235"/>
      <c r="D201" s="108">
        <v>0</v>
      </c>
      <c r="E201" s="108">
        <v>0</v>
      </c>
      <c r="F201" s="93">
        <v>0</v>
      </c>
      <c r="G201" s="113"/>
      <c r="H201" s="113"/>
      <c r="I201" s="113"/>
    </row>
    <row r="202" spans="1:9" s="69" customFormat="1" ht="13.8">
      <c r="A202" s="228" t="s">
        <v>137</v>
      </c>
      <c r="B202" s="228"/>
      <c r="C202" s="228"/>
      <c r="D202" s="116">
        <f>SUM(D203)</f>
        <v>150000</v>
      </c>
      <c r="E202" s="116">
        <f>SUM(E203)</f>
        <v>141548.37</v>
      </c>
      <c r="F202" s="93">
        <f t="shared" ref="F202:F217" si="11">(E202/D202)*100</f>
        <v>94.365579999999994</v>
      </c>
      <c r="G202" s="103"/>
      <c r="H202" s="103"/>
      <c r="I202" s="103"/>
    </row>
    <row r="203" spans="1:9" s="99" customFormat="1" ht="13.8">
      <c r="A203" s="229" t="s">
        <v>164</v>
      </c>
      <c r="B203" s="229"/>
      <c r="C203" s="229"/>
      <c r="D203" s="63">
        <f>SUM(D205)</f>
        <v>150000</v>
      </c>
      <c r="E203" s="63">
        <f>SUM(E205)</f>
        <v>141548.37</v>
      </c>
      <c r="F203" s="100">
        <f t="shared" si="11"/>
        <v>94.365579999999994</v>
      </c>
      <c r="G203" s="98"/>
      <c r="H203" s="98"/>
      <c r="I203" s="98"/>
    </row>
    <row r="204" spans="1:9" s="99" customFormat="1" ht="13.8">
      <c r="A204" s="230" t="s">
        <v>131</v>
      </c>
      <c r="B204" s="230"/>
      <c r="C204" s="230"/>
      <c r="D204" s="111">
        <f>D203</f>
        <v>150000</v>
      </c>
      <c r="E204" s="111">
        <f>E203</f>
        <v>141548.37</v>
      </c>
      <c r="F204" s="102">
        <f t="shared" si="11"/>
        <v>94.365579999999994</v>
      </c>
      <c r="G204" s="98"/>
      <c r="H204" s="98"/>
      <c r="I204" s="98"/>
    </row>
    <row r="205" spans="1:9">
      <c r="A205" s="65" t="s">
        <v>101</v>
      </c>
      <c r="B205" s="227" t="s">
        <v>10</v>
      </c>
      <c r="C205" s="227"/>
      <c r="D205" s="86">
        <f>SUM(D206)</f>
        <v>150000</v>
      </c>
      <c r="E205" s="86">
        <f>SUM(E206)</f>
        <v>141548.37</v>
      </c>
      <c r="F205" s="93">
        <f t="shared" si="11"/>
        <v>94.365579999999994</v>
      </c>
    </row>
    <row r="206" spans="1:9">
      <c r="A206" s="65" t="s">
        <v>102</v>
      </c>
      <c r="B206" s="227" t="s">
        <v>103</v>
      </c>
      <c r="C206" s="227"/>
      <c r="D206" s="86">
        <f>SUM(D208,D207)</f>
        <v>150000</v>
      </c>
      <c r="E206" s="86">
        <f>SUM(E208,E207)</f>
        <v>141548.37</v>
      </c>
      <c r="F206" s="93">
        <f t="shared" si="11"/>
        <v>94.365579999999994</v>
      </c>
    </row>
    <row r="207" spans="1:9" s="114" customFormat="1">
      <c r="A207" s="104" t="s">
        <v>106</v>
      </c>
      <c r="B207" s="224" t="s">
        <v>107</v>
      </c>
      <c r="C207" s="224"/>
      <c r="D207" s="108">
        <v>150000</v>
      </c>
      <c r="E207" s="108">
        <v>141548.37</v>
      </c>
      <c r="F207" s="93">
        <f t="shared" si="11"/>
        <v>94.365579999999994</v>
      </c>
      <c r="G207" s="113"/>
      <c r="H207" s="113"/>
      <c r="I207" s="113"/>
    </row>
    <row r="208" spans="1:9" s="114" customFormat="1">
      <c r="A208" s="104">
        <v>423</v>
      </c>
      <c r="B208" s="235" t="s">
        <v>109</v>
      </c>
      <c r="C208" s="235"/>
      <c r="D208" s="108">
        <v>0</v>
      </c>
      <c r="E208" s="108">
        <v>0</v>
      </c>
      <c r="F208" s="93" t="e">
        <f t="shared" si="11"/>
        <v>#DIV/0!</v>
      </c>
      <c r="G208" s="113"/>
      <c r="H208" s="113"/>
      <c r="I208" s="113"/>
    </row>
    <row r="209" spans="1:9" s="69" customFormat="1">
      <c r="A209" s="234" t="s">
        <v>165</v>
      </c>
      <c r="B209" s="234"/>
      <c r="C209" s="234"/>
      <c r="D209" s="110">
        <f>SUM(D211+D217+D230+D224+D236)</f>
        <v>760000</v>
      </c>
      <c r="E209" s="110">
        <f>SUM(E211+E217+E230+E224+E236)</f>
        <v>619080.16999999993</v>
      </c>
      <c r="F209" s="96">
        <f t="shared" si="11"/>
        <v>81.457917105263149</v>
      </c>
      <c r="G209" s="103"/>
      <c r="H209" s="103"/>
      <c r="I209" s="103"/>
    </row>
    <row r="210" spans="1:9" s="69" customFormat="1" ht="13.8">
      <c r="A210" s="228" t="s">
        <v>166</v>
      </c>
      <c r="B210" s="228"/>
      <c r="C210" s="228"/>
      <c r="D210" s="116">
        <f>SUM(D211)</f>
        <v>100000</v>
      </c>
      <c r="E210" s="116">
        <f>SUM(E211)</f>
        <v>83045.88</v>
      </c>
      <c r="F210" s="93">
        <f t="shared" si="11"/>
        <v>83.045880000000011</v>
      </c>
      <c r="G210" s="103"/>
      <c r="H210" s="103"/>
      <c r="I210" s="103"/>
    </row>
    <row r="211" spans="1:9">
      <c r="A211" s="229" t="s">
        <v>167</v>
      </c>
      <c r="B211" s="229"/>
      <c r="C211" s="229"/>
      <c r="D211" s="63">
        <f>SUM(D213)</f>
        <v>100000</v>
      </c>
      <c r="E211" s="63">
        <f>SUM(E213)</f>
        <v>83045.88</v>
      </c>
      <c r="F211" s="100">
        <f t="shared" si="11"/>
        <v>83.045880000000011</v>
      </c>
    </row>
    <row r="212" spans="1:9">
      <c r="A212" s="230" t="s">
        <v>131</v>
      </c>
      <c r="B212" s="230"/>
      <c r="C212" s="230"/>
      <c r="D212" s="111">
        <f>D211</f>
        <v>100000</v>
      </c>
      <c r="E212" s="111">
        <f>E211</f>
        <v>83045.88</v>
      </c>
      <c r="F212" s="102">
        <f t="shared" si="11"/>
        <v>83.045880000000011</v>
      </c>
    </row>
    <row r="213" spans="1:9" s="99" customFormat="1" ht="13.8">
      <c r="A213" s="65" t="s">
        <v>65</v>
      </c>
      <c r="B213" s="227" t="s">
        <v>9</v>
      </c>
      <c r="C213" s="227"/>
      <c r="D213" s="86">
        <f t="shared" ref="D213:E214" si="12">SUM(D214)</f>
        <v>100000</v>
      </c>
      <c r="E213" s="86">
        <f t="shared" si="12"/>
        <v>83045.88</v>
      </c>
      <c r="F213" s="93">
        <f t="shared" si="11"/>
        <v>83.045880000000011</v>
      </c>
      <c r="G213" s="98"/>
      <c r="H213" s="98"/>
      <c r="I213" s="98"/>
    </row>
    <row r="214" spans="1:9">
      <c r="A214" s="65" t="s">
        <v>93</v>
      </c>
      <c r="B214" s="227" t="s">
        <v>94</v>
      </c>
      <c r="C214" s="227"/>
      <c r="D214" s="86">
        <f t="shared" si="12"/>
        <v>100000</v>
      </c>
      <c r="E214" s="86">
        <f t="shared" si="12"/>
        <v>83045.88</v>
      </c>
      <c r="F214" s="93">
        <f t="shared" si="11"/>
        <v>83.045880000000011</v>
      </c>
    </row>
    <row r="215" spans="1:9" s="114" customFormat="1">
      <c r="A215" s="104" t="s">
        <v>95</v>
      </c>
      <c r="B215" s="224" t="s">
        <v>96</v>
      </c>
      <c r="C215" s="224"/>
      <c r="D215" s="108">
        <v>100000</v>
      </c>
      <c r="E215" s="108">
        <v>83045.88</v>
      </c>
      <c r="F215" s="93">
        <f t="shared" si="11"/>
        <v>83.045880000000011</v>
      </c>
      <c r="G215" s="113"/>
      <c r="H215" s="113"/>
      <c r="I215" s="113"/>
    </row>
    <row r="216" spans="1:9" s="69" customFormat="1" ht="13.8">
      <c r="A216" s="228" t="s">
        <v>166</v>
      </c>
      <c r="B216" s="228"/>
      <c r="C216" s="228"/>
      <c r="D216" s="116">
        <f>SUM(D218:D219)</f>
        <v>160000</v>
      </c>
      <c r="E216" s="116">
        <f>SUM(E218:E219)</f>
        <v>158788.85</v>
      </c>
      <c r="F216" s="93">
        <f t="shared" si="11"/>
        <v>99.243031250000001</v>
      </c>
      <c r="G216" s="103"/>
      <c r="H216" s="103"/>
      <c r="I216" s="103"/>
    </row>
    <row r="217" spans="1:9">
      <c r="A217" s="229" t="s">
        <v>168</v>
      </c>
      <c r="B217" s="229"/>
      <c r="C217" s="229"/>
      <c r="D217" s="63">
        <f>SUM(D220)</f>
        <v>160000</v>
      </c>
      <c r="E217" s="63">
        <f>SUM(E220)</f>
        <v>158788.85</v>
      </c>
      <c r="F217" s="100">
        <f t="shared" si="11"/>
        <v>99.243031250000001</v>
      </c>
    </row>
    <row r="218" spans="1:9">
      <c r="A218" s="230" t="s">
        <v>126</v>
      </c>
      <c r="B218" s="230"/>
      <c r="C218" s="230"/>
      <c r="D218" s="111">
        <f>D217-D219</f>
        <v>0</v>
      </c>
      <c r="E218" s="111">
        <f>E217-E219</f>
        <v>0</v>
      </c>
      <c r="F218" s="102">
        <v>0</v>
      </c>
    </row>
    <row r="219" spans="1:9">
      <c r="A219" s="230" t="s">
        <v>131</v>
      </c>
      <c r="B219" s="230"/>
      <c r="C219" s="230"/>
      <c r="D219" s="111">
        <f>D217</f>
        <v>160000</v>
      </c>
      <c r="E219" s="111">
        <f>E217</f>
        <v>158788.85</v>
      </c>
      <c r="F219" s="102">
        <f t="shared" ref="F219:F255" si="13">(E219/D219)*100</f>
        <v>99.243031250000001</v>
      </c>
    </row>
    <row r="220" spans="1:9">
      <c r="A220" s="65" t="s">
        <v>65</v>
      </c>
      <c r="B220" s="227" t="s">
        <v>9</v>
      </c>
      <c r="C220" s="227"/>
      <c r="D220" s="86">
        <f t="shared" ref="D220:E221" si="14">SUM(D221)</f>
        <v>160000</v>
      </c>
      <c r="E220" s="86">
        <f t="shared" si="14"/>
        <v>158788.85</v>
      </c>
      <c r="F220" s="93">
        <f t="shared" si="13"/>
        <v>99.243031250000001</v>
      </c>
    </row>
    <row r="221" spans="1:9" s="99" customFormat="1" ht="13.8">
      <c r="A221" s="65" t="s">
        <v>93</v>
      </c>
      <c r="B221" s="227" t="s">
        <v>94</v>
      </c>
      <c r="C221" s="227"/>
      <c r="D221" s="86">
        <f t="shared" si="14"/>
        <v>160000</v>
      </c>
      <c r="E221" s="86">
        <f t="shared" si="14"/>
        <v>158788.85</v>
      </c>
      <c r="F221" s="93">
        <f t="shared" si="13"/>
        <v>99.243031250000001</v>
      </c>
      <c r="G221" s="98"/>
      <c r="H221" s="98"/>
      <c r="I221" s="98"/>
    </row>
    <row r="222" spans="1:9" s="114" customFormat="1">
      <c r="A222" s="104" t="s">
        <v>95</v>
      </c>
      <c r="B222" s="224" t="s">
        <v>96</v>
      </c>
      <c r="C222" s="224"/>
      <c r="D222" s="108">
        <v>160000</v>
      </c>
      <c r="E222" s="108">
        <v>158788.85</v>
      </c>
      <c r="F222" s="93">
        <f t="shared" si="13"/>
        <v>99.243031250000001</v>
      </c>
      <c r="G222" s="113"/>
      <c r="H222" s="113"/>
      <c r="I222" s="113"/>
    </row>
    <row r="223" spans="1:9" s="69" customFormat="1" ht="13.8">
      <c r="A223" s="228" t="s">
        <v>166</v>
      </c>
      <c r="B223" s="228"/>
      <c r="C223" s="228"/>
      <c r="D223" s="116">
        <f>SUM(D224)</f>
        <v>400000</v>
      </c>
      <c r="E223" s="116">
        <f>SUM(E224)</f>
        <v>340450</v>
      </c>
      <c r="F223" s="125">
        <f t="shared" si="13"/>
        <v>85.112499999999997</v>
      </c>
      <c r="G223" s="103"/>
      <c r="H223" s="103"/>
      <c r="I223" s="103"/>
    </row>
    <row r="224" spans="1:9" s="114" customFormat="1">
      <c r="A224" s="237" t="s">
        <v>169</v>
      </c>
      <c r="B224" s="237"/>
      <c r="C224" s="237"/>
      <c r="D224" s="63">
        <f>SUM(D226)</f>
        <v>400000</v>
      </c>
      <c r="E224" s="63">
        <f>SUM(E226)</f>
        <v>340450</v>
      </c>
      <c r="F224" s="100">
        <f t="shared" si="13"/>
        <v>85.112499999999997</v>
      </c>
      <c r="G224" s="113"/>
      <c r="H224" s="113"/>
      <c r="I224" s="113"/>
    </row>
    <row r="225" spans="1:9" s="114" customFormat="1">
      <c r="A225" s="238" t="s">
        <v>131</v>
      </c>
      <c r="B225" s="238"/>
      <c r="C225" s="238"/>
      <c r="D225" s="111">
        <f>D224</f>
        <v>400000</v>
      </c>
      <c r="E225" s="111">
        <f>E224</f>
        <v>340450</v>
      </c>
      <c r="F225" s="102">
        <f t="shared" si="13"/>
        <v>85.112499999999997</v>
      </c>
      <c r="G225" s="113"/>
      <c r="H225" s="113"/>
      <c r="I225" s="113"/>
    </row>
    <row r="226" spans="1:9" s="69" customFormat="1">
      <c r="A226" s="65">
        <v>3</v>
      </c>
      <c r="B226" s="227" t="s">
        <v>9</v>
      </c>
      <c r="C226" s="227"/>
      <c r="D226" s="86">
        <f t="shared" ref="D226:E227" si="15">SUM(D227)</f>
        <v>400000</v>
      </c>
      <c r="E226" s="86">
        <f t="shared" si="15"/>
        <v>340450</v>
      </c>
      <c r="F226" s="93">
        <f t="shared" si="13"/>
        <v>85.112499999999997</v>
      </c>
      <c r="G226" s="103"/>
      <c r="H226" s="103"/>
      <c r="I226" s="103"/>
    </row>
    <row r="227" spans="1:9" s="69" customFormat="1">
      <c r="A227" s="65">
        <v>37</v>
      </c>
      <c r="B227" s="227" t="s">
        <v>94</v>
      </c>
      <c r="C227" s="227"/>
      <c r="D227" s="86">
        <f t="shared" si="15"/>
        <v>400000</v>
      </c>
      <c r="E227" s="86">
        <f t="shared" si="15"/>
        <v>340450</v>
      </c>
      <c r="F227" s="93">
        <f t="shared" si="13"/>
        <v>85.112499999999997</v>
      </c>
      <c r="G227" s="103"/>
      <c r="H227" s="103"/>
      <c r="I227" s="103"/>
    </row>
    <row r="228" spans="1:9" s="114" customFormat="1">
      <c r="A228" s="104">
        <v>372</v>
      </c>
      <c r="B228" s="224" t="s">
        <v>96</v>
      </c>
      <c r="C228" s="224"/>
      <c r="D228" s="108">
        <v>400000</v>
      </c>
      <c r="E228" s="108">
        <v>340450</v>
      </c>
      <c r="F228" s="93">
        <f t="shared" si="13"/>
        <v>85.112499999999997</v>
      </c>
      <c r="G228" s="113"/>
      <c r="H228" s="113"/>
      <c r="I228" s="113"/>
    </row>
    <row r="229" spans="1:9" s="69" customFormat="1" ht="13.8">
      <c r="A229" s="228" t="s">
        <v>166</v>
      </c>
      <c r="B229" s="228"/>
      <c r="C229" s="228"/>
      <c r="D229" s="116">
        <f>SUM(D230)</f>
        <v>35000</v>
      </c>
      <c r="E229" s="116">
        <f>SUM(E230)</f>
        <v>30750</v>
      </c>
      <c r="F229" s="93">
        <f t="shared" si="13"/>
        <v>87.857142857142861</v>
      </c>
      <c r="G229" s="103"/>
      <c r="H229" s="103"/>
      <c r="I229" s="103"/>
    </row>
    <row r="230" spans="1:9" s="69" customFormat="1">
      <c r="A230" s="229" t="s">
        <v>170</v>
      </c>
      <c r="B230" s="229"/>
      <c r="C230" s="229"/>
      <c r="D230" s="63">
        <f>SUM(D232)</f>
        <v>35000</v>
      </c>
      <c r="E230" s="63">
        <f>SUM(E232)</f>
        <v>30750</v>
      </c>
      <c r="F230" s="100">
        <f t="shared" si="13"/>
        <v>87.857142857142861</v>
      </c>
      <c r="G230" s="103"/>
      <c r="H230" s="103"/>
      <c r="I230" s="103"/>
    </row>
    <row r="231" spans="1:9" s="69" customFormat="1">
      <c r="A231" s="243" t="s">
        <v>131</v>
      </c>
      <c r="B231" s="243"/>
      <c r="C231" s="243"/>
      <c r="D231" s="180">
        <f>D230</f>
        <v>35000</v>
      </c>
      <c r="E231" s="180">
        <f>E230</f>
        <v>30750</v>
      </c>
      <c r="F231" s="181">
        <f t="shared" si="13"/>
        <v>87.857142857142861</v>
      </c>
      <c r="G231" s="103"/>
      <c r="H231" s="103"/>
      <c r="I231" s="103"/>
    </row>
    <row r="232" spans="1:9" s="69" customFormat="1">
      <c r="A232" s="65" t="s">
        <v>65</v>
      </c>
      <c r="B232" s="227" t="s">
        <v>9</v>
      </c>
      <c r="C232" s="227"/>
      <c r="D232" s="86">
        <f t="shared" ref="D232:E233" si="16">SUM(D233)</f>
        <v>35000</v>
      </c>
      <c r="E232" s="86">
        <f t="shared" si="16"/>
        <v>30750</v>
      </c>
      <c r="F232" s="93">
        <f t="shared" si="13"/>
        <v>87.857142857142861</v>
      </c>
      <c r="G232" s="103"/>
      <c r="H232" s="103"/>
      <c r="I232" s="103"/>
    </row>
    <row r="233" spans="1:9">
      <c r="A233" s="65" t="s">
        <v>97</v>
      </c>
      <c r="B233" s="227" t="s">
        <v>98</v>
      </c>
      <c r="C233" s="227"/>
      <c r="D233" s="86">
        <f t="shared" si="16"/>
        <v>35000</v>
      </c>
      <c r="E233" s="86">
        <f t="shared" si="16"/>
        <v>30750</v>
      </c>
      <c r="F233" s="93">
        <f t="shared" si="13"/>
        <v>87.857142857142861</v>
      </c>
    </row>
    <row r="234" spans="1:9" s="114" customFormat="1">
      <c r="A234" s="104" t="s">
        <v>99</v>
      </c>
      <c r="B234" s="224" t="s">
        <v>100</v>
      </c>
      <c r="C234" s="224"/>
      <c r="D234" s="108">
        <v>35000</v>
      </c>
      <c r="E234" s="108">
        <v>30750</v>
      </c>
      <c r="F234" s="93">
        <f t="shared" si="13"/>
        <v>87.857142857142861</v>
      </c>
      <c r="G234" s="113"/>
      <c r="H234" s="113"/>
      <c r="I234" s="113"/>
    </row>
    <row r="235" spans="1:9" s="114" customFormat="1">
      <c r="A235" s="240" t="s">
        <v>166</v>
      </c>
      <c r="B235" s="240"/>
      <c r="C235" s="240"/>
      <c r="D235" s="188">
        <f>D236</f>
        <v>65000</v>
      </c>
      <c r="E235" s="188">
        <f>E236</f>
        <v>6045.4400000000005</v>
      </c>
      <c r="F235" s="93">
        <f t="shared" si="13"/>
        <v>9.3006769230769244</v>
      </c>
      <c r="G235" s="113"/>
      <c r="H235" s="113"/>
      <c r="I235" s="113"/>
    </row>
    <row r="236" spans="1:9" s="114" customFormat="1">
      <c r="A236" s="232" t="s">
        <v>171</v>
      </c>
      <c r="B236" s="232"/>
      <c r="C236" s="232"/>
      <c r="D236" s="189">
        <f>SUM(D238)</f>
        <v>65000</v>
      </c>
      <c r="E236" s="189">
        <f>SUM(E238)</f>
        <v>6045.4400000000005</v>
      </c>
      <c r="F236" s="183">
        <f t="shared" si="13"/>
        <v>9.3006769230769244</v>
      </c>
      <c r="G236" s="113"/>
      <c r="H236" s="113"/>
      <c r="I236" s="113"/>
    </row>
    <row r="237" spans="1:9" s="114" customFormat="1">
      <c r="A237" s="241" t="s">
        <v>131</v>
      </c>
      <c r="B237" s="241"/>
      <c r="C237" s="241"/>
      <c r="D237" s="190">
        <f>D238</f>
        <v>65000</v>
      </c>
      <c r="E237" s="190">
        <f>E238</f>
        <v>6045.4400000000005</v>
      </c>
      <c r="F237" s="182">
        <f t="shared" si="13"/>
        <v>9.3006769230769244</v>
      </c>
      <c r="G237" s="113"/>
      <c r="H237" s="113"/>
      <c r="I237" s="113"/>
    </row>
    <row r="238" spans="1:9" s="114" customFormat="1">
      <c r="A238" s="70">
        <v>3</v>
      </c>
      <c r="B238" s="242" t="s">
        <v>9</v>
      </c>
      <c r="C238" s="242"/>
      <c r="D238" s="84">
        <f>SUM(D239+D243)</f>
        <v>65000</v>
      </c>
      <c r="E238" s="84">
        <f>SUM(E239+E243)</f>
        <v>6045.4400000000005</v>
      </c>
      <c r="F238" s="93">
        <f t="shared" si="13"/>
        <v>9.3006769230769244</v>
      </c>
      <c r="G238" s="113"/>
      <c r="H238" s="113"/>
      <c r="I238" s="113"/>
    </row>
    <row r="239" spans="1:9">
      <c r="A239" s="65" t="s">
        <v>66</v>
      </c>
      <c r="B239" s="227" t="s">
        <v>67</v>
      </c>
      <c r="C239" s="227"/>
      <c r="D239" s="67">
        <f>SUM(D240+D241+D242)</f>
        <v>25000</v>
      </c>
      <c r="E239" s="67">
        <f>SUM(E240+E241+E242)</f>
        <v>6045.4400000000005</v>
      </c>
      <c r="F239" s="93">
        <f t="shared" si="13"/>
        <v>24.181760000000001</v>
      </c>
    </row>
    <row r="240" spans="1:9" s="114" customFormat="1">
      <c r="A240" s="104" t="s">
        <v>68</v>
      </c>
      <c r="B240" s="224" t="s">
        <v>69</v>
      </c>
      <c r="C240" s="224"/>
      <c r="D240" s="108">
        <v>15000</v>
      </c>
      <c r="E240" s="108">
        <v>5189.22</v>
      </c>
      <c r="F240" s="93">
        <f t="shared" si="13"/>
        <v>34.594800000000006</v>
      </c>
      <c r="G240" s="113"/>
      <c r="H240" s="113"/>
      <c r="I240" s="113"/>
    </row>
    <row r="241" spans="1:9" s="114" customFormat="1">
      <c r="A241" s="104">
        <v>312</v>
      </c>
      <c r="B241" s="224" t="s">
        <v>172</v>
      </c>
      <c r="C241" s="224"/>
      <c r="D241" s="108">
        <v>5000</v>
      </c>
      <c r="E241" s="108">
        <v>0</v>
      </c>
      <c r="F241" s="93">
        <f t="shared" si="13"/>
        <v>0</v>
      </c>
      <c r="G241" s="113"/>
      <c r="H241" s="113"/>
      <c r="I241" s="113"/>
    </row>
    <row r="242" spans="1:9" s="114" customFormat="1">
      <c r="A242" s="104" t="s">
        <v>72</v>
      </c>
      <c r="B242" s="224" t="s">
        <v>73</v>
      </c>
      <c r="C242" s="224"/>
      <c r="D242" s="108">
        <v>5000</v>
      </c>
      <c r="E242" s="108">
        <v>856.22</v>
      </c>
      <c r="F242" s="93">
        <f t="shared" si="13"/>
        <v>17.124400000000001</v>
      </c>
      <c r="G242" s="113"/>
      <c r="H242" s="113"/>
      <c r="I242" s="113"/>
    </row>
    <row r="243" spans="1:9" s="69" customFormat="1">
      <c r="A243" s="65">
        <v>32</v>
      </c>
      <c r="B243" s="227" t="s">
        <v>75</v>
      </c>
      <c r="C243" s="227">
        <f>SUM(C244:C246)</f>
        <v>0</v>
      </c>
      <c r="D243" s="67">
        <f>SUM(D244:D246)</f>
        <v>40000</v>
      </c>
      <c r="E243" s="67">
        <f>SUM(E244:E246)</f>
        <v>0</v>
      </c>
      <c r="F243" s="93">
        <f t="shared" si="13"/>
        <v>0</v>
      </c>
      <c r="G243" s="103"/>
      <c r="H243" s="103"/>
      <c r="I243" s="103"/>
    </row>
    <row r="244" spans="1:9" s="114" customFormat="1">
      <c r="A244" s="104">
        <v>321</v>
      </c>
      <c r="B244" s="224" t="s">
        <v>173</v>
      </c>
      <c r="C244" s="224"/>
      <c r="D244" s="108">
        <v>10000</v>
      </c>
      <c r="E244" s="108">
        <v>0</v>
      </c>
      <c r="F244" s="93">
        <f t="shared" si="13"/>
        <v>0</v>
      </c>
      <c r="G244" s="113"/>
      <c r="H244" s="113"/>
      <c r="I244" s="113"/>
    </row>
    <row r="245" spans="1:9" s="114" customFormat="1">
      <c r="A245" s="104">
        <v>322</v>
      </c>
      <c r="B245" s="224" t="s">
        <v>79</v>
      </c>
      <c r="C245" s="224"/>
      <c r="D245" s="108">
        <v>30000</v>
      </c>
      <c r="E245" s="108">
        <v>0</v>
      </c>
      <c r="F245" s="93">
        <f t="shared" si="13"/>
        <v>0</v>
      </c>
      <c r="G245" s="113"/>
      <c r="H245" s="113"/>
      <c r="I245" s="113"/>
    </row>
    <row r="246" spans="1:9" s="114" customFormat="1">
      <c r="A246" s="104">
        <v>323</v>
      </c>
      <c r="B246" s="224" t="s">
        <v>81</v>
      </c>
      <c r="C246" s="224"/>
      <c r="D246" s="108">
        <v>0</v>
      </c>
      <c r="E246" s="108">
        <v>0</v>
      </c>
      <c r="F246" s="93" t="e">
        <f t="shared" si="13"/>
        <v>#DIV/0!</v>
      </c>
      <c r="G246" s="113"/>
      <c r="H246" s="113"/>
      <c r="I246" s="113"/>
    </row>
    <row r="247" spans="1:9" s="99" customFormat="1" ht="13.8">
      <c r="A247" s="234" t="s">
        <v>174</v>
      </c>
      <c r="B247" s="234"/>
      <c r="C247" s="234"/>
      <c r="D247" s="110">
        <f>SUM(D249+D261)</f>
        <v>320000</v>
      </c>
      <c r="E247" s="110">
        <f>SUM(E249+E261)</f>
        <v>236847.91999999998</v>
      </c>
      <c r="F247" s="96">
        <f t="shared" si="13"/>
        <v>74.014974999999993</v>
      </c>
      <c r="G247" s="98"/>
      <c r="H247" s="98"/>
      <c r="I247" s="98"/>
    </row>
    <row r="248" spans="1:9" ht="13.8">
      <c r="A248" s="228" t="s">
        <v>175</v>
      </c>
      <c r="B248" s="228"/>
      <c r="C248" s="228"/>
      <c r="D248" s="116">
        <f>SUM(D250:D250)</f>
        <v>170000</v>
      </c>
      <c r="E248" s="116">
        <f>SUM(E250:E250)</f>
        <v>142847.91999999998</v>
      </c>
      <c r="F248" s="93">
        <f t="shared" si="13"/>
        <v>84.02818823529411</v>
      </c>
    </row>
    <row r="249" spans="1:9">
      <c r="A249" s="229" t="s">
        <v>176</v>
      </c>
      <c r="B249" s="229"/>
      <c r="C249" s="229"/>
      <c r="D249" s="63">
        <f>SUM(D251)</f>
        <v>170000</v>
      </c>
      <c r="E249" s="63">
        <f>SUM(E251)</f>
        <v>142847.91999999998</v>
      </c>
      <c r="F249" s="100">
        <f t="shared" si="13"/>
        <v>84.02818823529411</v>
      </c>
    </row>
    <row r="250" spans="1:9">
      <c r="A250" s="230" t="s">
        <v>126</v>
      </c>
      <c r="B250" s="230"/>
      <c r="C250" s="230"/>
      <c r="D250" s="111">
        <f>D249</f>
        <v>170000</v>
      </c>
      <c r="E250" s="111">
        <f>E249</f>
        <v>142847.91999999998</v>
      </c>
      <c r="F250" s="102">
        <f t="shared" si="13"/>
        <v>84.02818823529411</v>
      </c>
    </row>
    <row r="251" spans="1:9" s="69" customFormat="1">
      <c r="A251" s="65" t="s">
        <v>65</v>
      </c>
      <c r="B251" s="227" t="s">
        <v>9</v>
      </c>
      <c r="C251" s="227"/>
      <c r="D251" s="86">
        <f>SUM(D252+D256+D258)</f>
        <v>170000</v>
      </c>
      <c r="E251" s="86">
        <f>SUM(E252+E256+E258)</f>
        <v>142847.91999999998</v>
      </c>
      <c r="F251" s="93">
        <f t="shared" si="13"/>
        <v>84.02818823529411</v>
      </c>
      <c r="G251" s="103"/>
      <c r="H251" s="103"/>
      <c r="I251" s="103"/>
    </row>
    <row r="252" spans="1:9" s="69" customFormat="1">
      <c r="A252" s="65" t="s">
        <v>74</v>
      </c>
      <c r="B252" s="227" t="s">
        <v>75</v>
      </c>
      <c r="C252" s="227"/>
      <c r="D252" s="86">
        <f>SUM(D253+D254+D255)</f>
        <v>70000</v>
      </c>
      <c r="E252" s="86">
        <f>SUM(E253+E254+E255)</f>
        <v>67616.67</v>
      </c>
      <c r="F252" s="93">
        <f t="shared" si="13"/>
        <v>96.595242857142864</v>
      </c>
      <c r="G252" s="103"/>
      <c r="H252" s="103"/>
      <c r="I252" s="103"/>
    </row>
    <row r="253" spans="1:9" s="114" customFormat="1">
      <c r="A253" s="104" t="s">
        <v>78</v>
      </c>
      <c r="B253" s="224" t="s">
        <v>79</v>
      </c>
      <c r="C253" s="224"/>
      <c r="D253" s="108">
        <v>60000</v>
      </c>
      <c r="E253" s="108">
        <v>53554.92</v>
      </c>
      <c r="F253" s="93">
        <f t="shared" si="13"/>
        <v>89.258200000000002</v>
      </c>
      <c r="G253" s="113"/>
      <c r="H253" s="113"/>
      <c r="I253" s="113"/>
    </row>
    <row r="254" spans="1:9" s="114" customFormat="1">
      <c r="A254" s="104" t="s">
        <v>80</v>
      </c>
      <c r="B254" s="224" t="s">
        <v>81</v>
      </c>
      <c r="C254" s="224"/>
      <c r="D254" s="108">
        <v>0</v>
      </c>
      <c r="E254" s="108">
        <v>0</v>
      </c>
      <c r="F254" s="93" t="e">
        <f t="shared" si="13"/>
        <v>#DIV/0!</v>
      </c>
      <c r="G254" s="113"/>
      <c r="H254" s="113"/>
      <c r="I254" s="113"/>
    </row>
    <row r="255" spans="1:9" s="114" customFormat="1">
      <c r="A255" s="104" t="s">
        <v>82</v>
      </c>
      <c r="B255" s="224" t="s">
        <v>83</v>
      </c>
      <c r="C255" s="224"/>
      <c r="D255" s="108">
        <v>10000</v>
      </c>
      <c r="E255" s="108">
        <v>14061.75</v>
      </c>
      <c r="F255" s="93">
        <f t="shared" si="13"/>
        <v>140.61750000000001</v>
      </c>
      <c r="G255" s="113"/>
      <c r="H255" s="113"/>
      <c r="I255" s="113"/>
    </row>
    <row r="256" spans="1:9">
      <c r="A256" s="65" t="s">
        <v>84</v>
      </c>
      <c r="B256" s="227" t="s">
        <v>85</v>
      </c>
      <c r="C256" s="227"/>
      <c r="D256" s="86">
        <f>SUM(D257)</f>
        <v>0</v>
      </c>
      <c r="E256" s="86">
        <f>SUM(E257)</f>
        <v>0</v>
      </c>
      <c r="F256" s="93">
        <v>0</v>
      </c>
    </row>
    <row r="257" spans="1:9" s="114" customFormat="1">
      <c r="A257" s="104" t="s">
        <v>86</v>
      </c>
      <c r="B257" s="224" t="s">
        <v>87</v>
      </c>
      <c r="C257" s="224"/>
      <c r="D257" s="108">
        <v>0</v>
      </c>
      <c r="E257" s="108">
        <v>0</v>
      </c>
      <c r="F257" s="93">
        <v>0</v>
      </c>
      <c r="G257" s="113"/>
      <c r="H257" s="113"/>
      <c r="I257" s="113"/>
    </row>
    <row r="258" spans="1:9" s="69" customFormat="1">
      <c r="A258" s="65" t="s">
        <v>97</v>
      </c>
      <c r="B258" s="227" t="s">
        <v>98</v>
      </c>
      <c r="C258" s="227"/>
      <c r="D258" s="86">
        <f>SUM(D259)</f>
        <v>100000</v>
      </c>
      <c r="E258" s="86">
        <f>SUM(E259)</f>
        <v>75231.25</v>
      </c>
      <c r="F258" s="93">
        <f>(E258/D258)*100</f>
        <v>75.231250000000003</v>
      </c>
      <c r="G258" s="103"/>
      <c r="H258" s="103"/>
      <c r="I258" s="103"/>
    </row>
    <row r="259" spans="1:9" s="122" customFormat="1" ht="13.2">
      <c r="A259" s="104" t="s">
        <v>99</v>
      </c>
      <c r="B259" s="224" t="s">
        <v>100</v>
      </c>
      <c r="C259" s="224"/>
      <c r="D259" s="108">
        <v>100000</v>
      </c>
      <c r="E259" s="108">
        <v>75231.25</v>
      </c>
      <c r="F259" s="93">
        <f>(E259/D259)*100</f>
        <v>75.231250000000003</v>
      </c>
      <c r="G259" s="121"/>
      <c r="H259" s="121"/>
      <c r="I259" s="121"/>
    </row>
    <row r="260" spans="1:9" ht="13.8">
      <c r="A260" s="228" t="s">
        <v>175</v>
      </c>
      <c r="B260" s="228"/>
      <c r="C260" s="228"/>
      <c r="D260" s="97">
        <f>SUM(D261)</f>
        <v>150000</v>
      </c>
      <c r="E260" s="97">
        <f>SUM(E261)</f>
        <v>94000</v>
      </c>
      <c r="F260" s="93">
        <v>0</v>
      </c>
    </row>
    <row r="261" spans="1:9" s="69" customFormat="1">
      <c r="A261" s="229" t="s">
        <v>177</v>
      </c>
      <c r="B261" s="229"/>
      <c r="C261" s="229"/>
      <c r="D261" s="63">
        <f>SUM(D263)</f>
        <v>150000</v>
      </c>
      <c r="E261" s="63">
        <f>SUM(E263)</f>
        <v>94000</v>
      </c>
      <c r="F261" s="100">
        <v>0</v>
      </c>
      <c r="G261" s="103"/>
      <c r="H261" s="103"/>
      <c r="I261" s="103"/>
    </row>
    <row r="262" spans="1:9" s="69" customFormat="1">
      <c r="A262" s="230" t="s">
        <v>126</v>
      </c>
      <c r="B262" s="230"/>
      <c r="C262" s="230"/>
      <c r="D262" s="111">
        <f t="shared" ref="D262:E264" si="17">SUM(D263)</f>
        <v>150000</v>
      </c>
      <c r="E262" s="111">
        <f t="shared" si="17"/>
        <v>94000</v>
      </c>
      <c r="F262" s="102">
        <v>0</v>
      </c>
      <c r="G262" s="103"/>
      <c r="H262" s="103"/>
      <c r="I262" s="103"/>
    </row>
    <row r="263" spans="1:9" s="69" customFormat="1">
      <c r="A263" s="65" t="s">
        <v>101</v>
      </c>
      <c r="B263" s="227" t="s">
        <v>10</v>
      </c>
      <c r="C263" s="227"/>
      <c r="D263" s="86">
        <f t="shared" si="17"/>
        <v>150000</v>
      </c>
      <c r="E263" s="86">
        <f t="shared" si="17"/>
        <v>94000</v>
      </c>
      <c r="F263" s="93">
        <v>0</v>
      </c>
      <c r="G263" s="103"/>
      <c r="H263" s="103"/>
      <c r="I263" s="103"/>
    </row>
    <row r="264" spans="1:9" s="69" customFormat="1">
      <c r="A264" s="65" t="s">
        <v>102</v>
      </c>
      <c r="B264" s="227" t="s">
        <v>103</v>
      </c>
      <c r="C264" s="227"/>
      <c r="D264" s="86">
        <f t="shared" si="17"/>
        <v>150000</v>
      </c>
      <c r="E264" s="86">
        <f t="shared" si="17"/>
        <v>94000</v>
      </c>
      <c r="F264" s="93">
        <v>0</v>
      </c>
      <c r="G264" s="103"/>
      <c r="H264" s="103"/>
      <c r="I264" s="103"/>
    </row>
    <row r="265" spans="1:9" s="114" customFormat="1">
      <c r="A265" s="104" t="s">
        <v>104</v>
      </c>
      <c r="B265" s="224" t="s">
        <v>105</v>
      </c>
      <c r="C265" s="224"/>
      <c r="D265" s="108">
        <v>150000</v>
      </c>
      <c r="E265" s="108">
        <v>94000</v>
      </c>
      <c r="F265" s="93">
        <v>0</v>
      </c>
      <c r="G265" s="113"/>
      <c r="H265" s="113"/>
      <c r="I265" s="113"/>
    </row>
    <row r="266" spans="1:9">
      <c r="A266" s="234" t="s">
        <v>178</v>
      </c>
      <c r="B266" s="234"/>
      <c r="C266" s="234"/>
      <c r="D266" s="110">
        <f>SUM(D268+D277)</f>
        <v>180000</v>
      </c>
      <c r="E266" s="110">
        <f>SUM(E268+E277)</f>
        <v>170125.06</v>
      </c>
      <c r="F266" s="96">
        <f t="shared" ref="F266:F297" si="18">(E266/D266)*100</f>
        <v>94.51392222222222</v>
      </c>
    </row>
    <row r="267" spans="1:9" ht="13.8">
      <c r="A267" s="228" t="s">
        <v>175</v>
      </c>
      <c r="B267" s="228"/>
      <c r="C267" s="228"/>
      <c r="D267" s="116">
        <f>SUM(D269:D270)</f>
        <v>180000</v>
      </c>
      <c r="E267" s="116">
        <f>SUM(E269:E270)</f>
        <v>170125.06</v>
      </c>
      <c r="F267" s="93">
        <f t="shared" si="18"/>
        <v>94.51392222222222</v>
      </c>
    </row>
    <row r="268" spans="1:9" s="69" customFormat="1">
      <c r="A268" s="229" t="s">
        <v>179</v>
      </c>
      <c r="B268" s="229"/>
      <c r="C268" s="229"/>
      <c r="D268" s="63">
        <f>SUM(D271)</f>
        <v>180000</v>
      </c>
      <c r="E268" s="63">
        <f>SUM(E271)</f>
        <v>170125.06</v>
      </c>
      <c r="F268" s="100">
        <f t="shared" si="18"/>
        <v>94.51392222222222</v>
      </c>
      <c r="G268" s="103"/>
      <c r="H268" s="103"/>
      <c r="I268" s="103"/>
    </row>
    <row r="269" spans="1:9" s="69" customFormat="1">
      <c r="A269" s="230" t="s">
        <v>131</v>
      </c>
      <c r="B269" s="230"/>
      <c r="C269" s="230"/>
      <c r="D269" s="111">
        <f>D268</f>
        <v>180000</v>
      </c>
      <c r="E269" s="111">
        <f>E268</f>
        <v>170125.06</v>
      </c>
      <c r="F269" s="102">
        <f t="shared" si="18"/>
        <v>94.51392222222222</v>
      </c>
      <c r="G269" s="103"/>
      <c r="H269" s="103"/>
      <c r="I269" s="103"/>
    </row>
    <row r="270" spans="1:9" s="69" customFormat="1">
      <c r="A270" s="230" t="s">
        <v>144</v>
      </c>
      <c r="B270" s="230"/>
      <c r="C270" s="230"/>
      <c r="D270" s="111">
        <f>D268-D269</f>
        <v>0</v>
      </c>
      <c r="E270" s="111">
        <f>E268-E269</f>
        <v>0</v>
      </c>
      <c r="F270" s="102" t="e">
        <f t="shared" si="18"/>
        <v>#DIV/0!</v>
      </c>
      <c r="G270" s="103"/>
      <c r="H270" s="103"/>
      <c r="I270" s="103"/>
    </row>
    <row r="271" spans="1:9" s="69" customFormat="1">
      <c r="A271" s="65" t="s">
        <v>65</v>
      </c>
      <c r="B271" s="227" t="s">
        <v>9</v>
      </c>
      <c r="C271" s="227"/>
      <c r="D271" s="86">
        <f>SUM(D272+D274)</f>
        <v>180000</v>
      </c>
      <c r="E271" s="86">
        <f>SUM(E272+E274)</f>
        <v>170125.06</v>
      </c>
      <c r="F271" s="93">
        <f t="shared" si="18"/>
        <v>94.51392222222222</v>
      </c>
      <c r="G271" s="103"/>
      <c r="H271" s="103"/>
      <c r="I271" s="103"/>
    </row>
    <row r="272" spans="1:9" s="69" customFormat="1">
      <c r="A272" s="65" t="s">
        <v>74</v>
      </c>
      <c r="B272" s="227" t="s">
        <v>75</v>
      </c>
      <c r="C272" s="227"/>
      <c r="D272" s="86">
        <f>SUM(D273)</f>
        <v>25000</v>
      </c>
      <c r="E272" s="86">
        <f>SUM(E273)</f>
        <v>20025.060000000001</v>
      </c>
      <c r="F272" s="93">
        <f t="shared" si="18"/>
        <v>80.100239999999999</v>
      </c>
      <c r="G272" s="103"/>
      <c r="H272" s="103"/>
      <c r="I272" s="103"/>
    </row>
    <row r="273" spans="1:9" s="114" customFormat="1">
      <c r="A273" s="104" t="s">
        <v>78</v>
      </c>
      <c r="B273" s="224" t="s">
        <v>79</v>
      </c>
      <c r="C273" s="224"/>
      <c r="D273" s="108">
        <v>25000</v>
      </c>
      <c r="E273" s="108">
        <v>20025.060000000001</v>
      </c>
      <c r="F273" s="93">
        <f t="shared" si="18"/>
        <v>80.100239999999999</v>
      </c>
      <c r="G273" s="113"/>
      <c r="H273" s="113"/>
      <c r="I273" s="113"/>
    </row>
    <row r="274" spans="1:9" s="69" customFormat="1">
      <c r="A274" s="65" t="s">
        <v>97</v>
      </c>
      <c r="B274" s="227" t="s">
        <v>98</v>
      </c>
      <c r="C274" s="227"/>
      <c r="D274" s="86">
        <f>SUM(D275)</f>
        <v>155000</v>
      </c>
      <c r="E274" s="86">
        <f>SUM(E275)</f>
        <v>150100</v>
      </c>
      <c r="F274" s="93">
        <f t="shared" si="18"/>
        <v>96.838709677419359</v>
      </c>
      <c r="G274" s="103"/>
      <c r="H274" s="103"/>
      <c r="I274" s="103"/>
    </row>
    <row r="275" spans="1:9" s="114" customFormat="1">
      <c r="A275" s="104" t="s">
        <v>99</v>
      </c>
      <c r="B275" s="224" t="s">
        <v>100</v>
      </c>
      <c r="C275" s="224"/>
      <c r="D275" s="108">
        <v>155000</v>
      </c>
      <c r="E275" s="108">
        <v>150100</v>
      </c>
      <c r="F275" s="93">
        <f t="shared" si="18"/>
        <v>96.838709677419359</v>
      </c>
      <c r="G275" s="113"/>
      <c r="H275" s="113"/>
      <c r="I275" s="113"/>
    </row>
    <row r="276" spans="1:9" ht="13.8">
      <c r="A276" s="228" t="s">
        <v>175</v>
      </c>
      <c r="B276" s="228"/>
      <c r="C276" s="228"/>
      <c r="D276" s="116">
        <f>SUM(D277)</f>
        <v>0</v>
      </c>
      <c r="E276" s="116">
        <f>SUM(E277)</f>
        <v>0</v>
      </c>
      <c r="F276" s="93" t="e">
        <f t="shared" si="18"/>
        <v>#DIV/0!</v>
      </c>
    </row>
    <row r="277" spans="1:9">
      <c r="A277" s="229" t="s">
        <v>180</v>
      </c>
      <c r="B277" s="229"/>
      <c r="C277" s="229"/>
      <c r="D277" s="63">
        <f>SUM(D279)</f>
        <v>0</v>
      </c>
      <c r="E277" s="63">
        <f>SUM(E279)</f>
        <v>0</v>
      </c>
      <c r="F277" s="100" t="e">
        <f t="shared" si="18"/>
        <v>#DIV/0!</v>
      </c>
    </row>
    <row r="278" spans="1:9">
      <c r="A278" s="230" t="s">
        <v>131</v>
      </c>
      <c r="B278" s="230"/>
      <c r="C278" s="230"/>
      <c r="D278" s="111">
        <f>D277</f>
        <v>0</v>
      </c>
      <c r="E278" s="111">
        <f>E277</f>
        <v>0</v>
      </c>
      <c r="F278" s="102" t="e">
        <f t="shared" si="18"/>
        <v>#DIV/0!</v>
      </c>
    </row>
    <row r="279" spans="1:9" s="69" customFormat="1">
      <c r="A279" s="65" t="s">
        <v>101</v>
      </c>
      <c r="B279" s="227" t="s">
        <v>10</v>
      </c>
      <c r="C279" s="227"/>
      <c r="D279" s="86">
        <f t="shared" ref="D279:E280" si="19">SUM(D280)</f>
        <v>0</v>
      </c>
      <c r="E279" s="86">
        <f t="shared" si="19"/>
        <v>0</v>
      </c>
      <c r="F279" s="93" t="e">
        <f t="shared" si="18"/>
        <v>#DIV/0!</v>
      </c>
      <c r="G279" s="103"/>
      <c r="H279" s="103"/>
      <c r="I279" s="103"/>
    </row>
    <row r="280" spans="1:9">
      <c r="A280" s="65" t="s">
        <v>102</v>
      </c>
      <c r="B280" s="227" t="s">
        <v>103</v>
      </c>
      <c r="C280" s="227"/>
      <c r="D280" s="86">
        <f t="shared" si="19"/>
        <v>0</v>
      </c>
      <c r="E280" s="86">
        <f t="shared" si="19"/>
        <v>0</v>
      </c>
      <c r="F280" s="93" t="e">
        <f t="shared" si="18"/>
        <v>#DIV/0!</v>
      </c>
    </row>
    <row r="281" spans="1:9" s="114" customFormat="1">
      <c r="A281" s="104" t="s">
        <v>104</v>
      </c>
      <c r="B281" s="224" t="s">
        <v>105</v>
      </c>
      <c r="C281" s="224"/>
      <c r="D281" s="108">
        <v>0</v>
      </c>
      <c r="E281" s="108">
        <v>0</v>
      </c>
      <c r="F281" s="93" t="e">
        <f t="shared" si="18"/>
        <v>#DIV/0!</v>
      </c>
      <c r="G281" s="113"/>
      <c r="H281" s="113"/>
      <c r="I281" s="113"/>
    </row>
    <row r="282" spans="1:9">
      <c r="A282" s="234" t="s">
        <v>181</v>
      </c>
      <c r="B282" s="234"/>
      <c r="C282" s="234"/>
      <c r="D282" s="110">
        <f>SUM(D284+D293)</f>
        <v>121000</v>
      </c>
      <c r="E282" s="110">
        <f>SUM(E284+E293)</f>
        <v>120894.43000000001</v>
      </c>
      <c r="F282" s="96">
        <f t="shared" si="18"/>
        <v>99.912752066115701</v>
      </c>
    </row>
    <row r="283" spans="1:9" s="69" customFormat="1" ht="13.8">
      <c r="A283" s="228" t="s">
        <v>182</v>
      </c>
      <c r="B283" s="228"/>
      <c r="C283" s="228"/>
      <c r="D283" s="116">
        <f>SUM(D284)</f>
        <v>86000</v>
      </c>
      <c r="E283" s="116">
        <f>SUM(E284)</f>
        <v>88644.430000000008</v>
      </c>
      <c r="F283" s="120">
        <f t="shared" si="18"/>
        <v>103.07491860465117</v>
      </c>
      <c r="G283" s="103"/>
      <c r="H283" s="103"/>
      <c r="I283" s="103"/>
    </row>
    <row r="284" spans="1:9" s="69" customFormat="1">
      <c r="A284" s="229" t="s">
        <v>183</v>
      </c>
      <c r="B284" s="229"/>
      <c r="C284" s="229"/>
      <c r="D284" s="63">
        <f>SUM(D286)</f>
        <v>86000</v>
      </c>
      <c r="E284" s="63">
        <f>SUM(E286)</f>
        <v>88644.430000000008</v>
      </c>
      <c r="F284" s="100">
        <f t="shared" si="18"/>
        <v>103.07491860465117</v>
      </c>
      <c r="G284" s="103"/>
      <c r="H284" s="103"/>
      <c r="I284" s="103"/>
    </row>
    <row r="285" spans="1:9" s="69" customFormat="1">
      <c r="A285" s="230" t="s">
        <v>126</v>
      </c>
      <c r="B285" s="230"/>
      <c r="C285" s="230"/>
      <c r="D285" s="111">
        <f>D284</f>
        <v>86000</v>
      </c>
      <c r="E285" s="111">
        <f>E284</f>
        <v>88644.430000000008</v>
      </c>
      <c r="F285" s="102">
        <f t="shared" si="18"/>
        <v>103.07491860465117</v>
      </c>
      <c r="G285" s="103"/>
      <c r="H285" s="103"/>
      <c r="I285" s="103"/>
    </row>
    <row r="286" spans="1:9" s="99" customFormat="1" ht="13.8">
      <c r="A286" s="65" t="s">
        <v>65</v>
      </c>
      <c r="B286" s="227" t="s">
        <v>9</v>
      </c>
      <c r="C286" s="227"/>
      <c r="D286" s="86">
        <f>SUM(D287+D290)</f>
        <v>86000</v>
      </c>
      <c r="E286" s="86">
        <f>SUM(E287+E290)</f>
        <v>88644.430000000008</v>
      </c>
      <c r="F286" s="93">
        <f t="shared" si="18"/>
        <v>103.07491860465117</v>
      </c>
      <c r="G286" s="98"/>
      <c r="H286" s="98"/>
      <c r="I286" s="98"/>
    </row>
    <row r="287" spans="1:9">
      <c r="A287" s="65" t="s">
        <v>74</v>
      </c>
      <c r="B287" s="227" t="s">
        <v>75</v>
      </c>
      <c r="C287" s="227"/>
      <c r="D287" s="86">
        <f>SUM(D288+D289)</f>
        <v>11000</v>
      </c>
      <c r="E287" s="86">
        <f>SUM(E288+E289)</f>
        <v>6619.08</v>
      </c>
      <c r="F287" s="93">
        <f t="shared" si="18"/>
        <v>60.17345454545454</v>
      </c>
    </row>
    <row r="288" spans="1:9" s="114" customFormat="1">
      <c r="A288" s="104" t="s">
        <v>78</v>
      </c>
      <c r="B288" s="224" t="s">
        <v>79</v>
      </c>
      <c r="C288" s="224"/>
      <c r="D288" s="108">
        <v>1000</v>
      </c>
      <c r="E288" s="108">
        <v>0</v>
      </c>
      <c r="F288" s="93">
        <f t="shared" si="18"/>
        <v>0</v>
      </c>
      <c r="G288" s="113"/>
      <c r="H288" s="113"/>
      <c r="I288" s="113"/>
    </row>
    <row r="289" spans="1:9" s="114" customFormat="1">
      <c r="A289" s="104" t="s">
        <v>80</v>
      </c>
      <c r="B289" s="224" t="s">
        <v>81</v>
      </c>
      <c r="C289" s="224"/>
      <c r="D289" s="108">
        <v>10000</v>
      </c>
      <c r="E289" s="108">
        <v>6619.08</v>
      </c>
      <c r="F289" s="93">
        <f t="shared" si="18"/>
        <v>66.190799999999996</v>
      </c>
      <c r="G289" s="113"/>
      <c r="H289" s="113"/>
      <c r="I289" s="113"/>
    </row>
    <row r="290" spans="1:9">
      <c r="A290" s="65" t="s">
        <v>88</v>
      </c>
      <c r="B290" s="227" t="s">
        <v>89</v>
      </c>
      <c r="C290" s="227"/>
      <c r="D290" s="67">
        <f>SUM(D291)</f>
        <v>75000</v>
      </c>
      <c r="E290" s="67">
        <f>SUM(E291)</f>
        <v>82025.350000000006</v>
      </c>
      <c r="F290" s="93">
        <f t="shared" si="18"/>
        <v>109.36713333333334</v>
      </c>
    </row>
    <row r="291" spans="1:9" s="122" customFormat="1" ht="13.2">
      <c r="A291" s="104">
        <v>363</v>
      </c>
      <c r="B291" s="224" t="s">
        <v>92</v>
      </c>
      <c r="C291" s="224"/>
      <c r="D291" s="108">
        <v>75000</v>
      </c>
      <c r="E291" s="108">
        <v>82025.350000000006</v>
      </c>
      <c r="F291" s="93">
        <f t="shared" si="18"/>
        <v>109.36713333333334</v>
      </c>
      <c r="G291" s="121"/>
      <c r="H291" s="121"/>
      <c r="I291" s="121"/>
    </row>
    <row r="292" spans="1:9" ht="13.8">
      <c r="A292" s="228" t="s">
        <v>182</v>
      </c>
      <c r="B292" s="228"/>
      <c r="C292" s="228"/>
      <c r="D292" s="97">
        <f>SUM(D293)</f>
        <v>35000</v>
      </c>
      <c r="E292" s="97">
        <f>SUM(E293)</f>
        <v>32250</v>
      </c>
      <c r="F292" s="93">
        <f t="shared" si="18"/>
        <v>92.142857142857139</v>
      </c>
    </row>
    <row r="293" spans="1:9" s="69" customFormat="1">
      <c r="A293" s="229" t="s">
        <v>184</v>
      </c>
      <c r="B293" s="229"/>
      <c r="C293" s="229"/>
      <c r="D293" s="63">
        <f>SUM(D295)</f>
        <v>35000</v>
      </c>
      <c r="E293" s="63">
        <f>SUM(E295)</f>
        <v>32250</v>
      </c>
      <c r="F293" s="100">
        <f t="shared" si="18"/>
        <v>92.142857142857139</v>
      </c>
      <c r="G293" s="103"/>
      <c r="H293" s="103"/>
      <c r="I293" s="103"/>
    </row>
    <row r="294" spans="1:9" s="69" customFormat="1">
      <c r="A294" s="230" t="s">
        <v>126</v>
      </c>
      <c r="B294" s="230"/>
      <c r="C294" s="230"/>
      <c r="D294" s="111">
        <f>D293</f>
        <v>35000</v>
      </c>
      <c r="E294" s="111">
        <f>E293</f>
        <v>32250</v>
      </c>
      <c r="F294" s="102">
        <f t="shared" si="18"/>
        <v>92.142857142857139</v>
      </c>
      <c r="G294" s="103"/>
      <c r="H294" s="103"/>
      <c r="I294" s="103"/>
    </row>
    <row r="295" spans="1:9" s="69" customFormat="1">
      <c r="A295" s="65" t="s">
        <v>101</v>
      </c>
      <c r="B295" s="227" t="s">
        <v>10</v>
      </c>
      <c r="C295" s="227"/>
      <c r="D295" s="86">
        <f t="shared" ref="D295:E296" si="20">SUM(D296)</f>
        <v>35000</v>
      </c>
      <c r="E295" s="86">
        <f t="shared" si="20"/>
        <v>32250</v>
      </c>
      <c r="F295" s="93">
        <f t="shared" si="18"/>
        <v>92.142857142857139</v>
      </c>
      <c r="G295" s="103"/>
      <c r="H295" s="103"/>
      <c r="I295" s="103"/>
    </row>
    <row r="296" spans="1:9" s="69" customFormat="1">
      <c r="A296" s="65" t="s">
        <v>102</v>
      </c>
      <c r="B296" s="227" t="s">
        <v>103</v>
      </c>
      <c r="C296" s="227"/>
      <c r="D296" s="86">
        <f t="shared" si="20"/>
        <v>35000</v>
      </c>
      <c r="E296" s="86">
        <f t="shared" si="20"/>
        <v>32250</v>
      </c>
      <c r="F296" s="93">
        <f t="shared" si="18"/>
        <v>92.142857142857139</v>
      </c>
      <c r="G296" s="103"/>
      <c r="H296" s="103"/>
      <c r="I296" s="103"/>
    </row>
    <row r="297" spans="1:9" s="114" customFormat="1">
      <c r="A297" s="104" t="s">
        <v>106</v>
      </c>
      <c r="B297" s="224" t="s">
        <v>107</v>
      </c>
      <c r="C297" s="224"/>
      <c r="D297" s="108">
        <v>35000</v>
      </c>
      <c r="E297" s="108">
        <v>32250</v>
      </c>
      <c r="F297" s="93">
        <f t="shared" si="18"/>
        <v>92.142857142857139</v>
      </c>
      <c r="G297" s="113"/>
      <c r="H297" s="113"/>
      <c r="I297" s="113"/>
    </row>
    <row r="298" spans="1:9">
      <c r="A298" s="244" t="s">
        <v>185</v>
      </c>
      <c r="B298" s="244"/>
      <c r="C298" s="244"/>
      <c r="D298" s="126">
        <f>SUM(D300)</f>
        <v>0</v>
      </c>
      <c r="E298" s="126">
        <f>SUM(E300)</f>
        <v>0</v>
      </c>
      <c r="F298" s="126">
        <f>SUM(F300)</f>
        <v>0</v>
      </c>
    </row>
    <row r="299" spans="1:9" ht="13.8">
      <c r="A299" s="245" t="s">
        <v>186</v>
      </c>
      <c r="B299" s="245"/>
      <c r="C299" s="245"/>
      <c r="D299" s="117">
        <f>D301</f>
        <v>0</v>
      </c>
      <c r="E299" s="117">
        <f>E301</f>
        <v>0</v>
      </c>
      <c r="F299" s="93">
        <v>0</v>
      </c>
    </row>
    <row r="300" spans="1:9">
      <c r="A300" s="246" t="s">
        <v>187</v>
      </c>
      <c r="B300" s="246"/>
      <c r="C300" s="246"/>
      <c r="D300" s="127">
        <f>SUM(D302)</f>
        <v>0</v>
      </c>
      <c r="E300" s="127">
        <f>SUM(E302)</f>
        <v>0</v>
      </c>
      <c r="F300" s="100">
        <v>0</v>
      </c>
    </row>
    <row r="301" spans="1:9">
      <c r="A301" s="247" t="s">
        <v>126</v>
      </c>
      <c r="B301" s="247"/>
      <c r="C301" s="247"/>
      <c r="D301" s="128">
        <f>D300</f>
        <v>0</v>
      </c>
      <c r="E301" s="128">
        <f>E300</f>
        <v>0</v>
      </c>
      <c r="F301" s="102">
        <v>0</v>
      </c>
    </row>
    <row r="302" spans="1:9">
      <c r="A302" s="129">
        <v>3</v>
      </c>
      <c r="B302" s="248" t="s">
        <v>9</v>
      </c>
      <c r="C302" s="248"/>
      <c r="D302" s="67">
        <f>SUM(D303)</f>
        <v>0</v>
      </c>
      <c r="E302" s="67">
        <f>SUM(E303)</f>
        <v>0</v>
      </c>
      <c r="F302" s="93">
        <v>0</v>
      </c>
    </row>
    <row r="303" spans="1:9">
      <c r="A303" s="129">
        <v>36</v>
      </c>
      <c r="B303" s="248" t="s">
        <v>89</v>
      </c>
      <c r="C303" s="248"/>
      <c r="D303" s="67">
        <f>SUM(D304)</f>
        <v>0</v>
      </c>
      <c r="E303" s="67">
        <f>SUM(E304)</f>
        <v>0</v>
      </c>
      <c r="F303" s="93">
        <v>0</v>
      </c>
    </row>
    <row r="304" spans="1:9">
      <c r="A304" s="130">
        <v>363</v>
      </c>
      <c r="B304" s="249" t="s">
        <v>92</v>
      </c>
      <c r="C304" s="249"/>
      <c r="D304" s="131">
        <v>0</v>
      </c>
      <c r="E304" s="131">
        <v>0</v>
      </c>
      <c r="F304" s="93">
        <v>0</v>
      </c>
    </row>
    <row r="305" spans="1:9" s="69" customFormat="1">
      <c r="A305" s="234" t="s">
        <v>123</v>
      </c>
      <c r="B305" s="234"/>
      <c r="C305" s="234"/>
      <c r="D305" s="110">
        <f>SUM(D307)</f>
        <v>125300</v>
      </c>
      <c r="E305" s="110">
        <f>SUM(E307)</f>
        <v>0</v>
      </c>
      <c r="F305" s="96">
        <f t="shared" ref="F305:F313" si="21">(E305/D305)*100</f>
        <v>0</v>
      </c>
      <c r="G305" s="103"/>
      <c r="H305" s="103"/>
      <c r="I305" s="103"/>
    </row>
    <row r="306" spans="1:9" s="99" customFormat="1" ht="13.8">
      <c r="A306" s="228" t="s">
        <v>124</v>
      </c>
      <c r="B306" s="228"/>
      <c r="C306" s="228"/>
      <c r="D306" s="116">
        <f>D308</f>
        <v>125300</v>
      </c>
      <c r="E306" s="116">
        <f>E308</f>
        <v>0</v>
      </c>
      <c r="F306" s="93">
        <f t="shared" si="21"/>
        <v>0</v>
      </c>
      <c r="G306" s="98"/>
      <c r="H306" s="98"/>
      <c r="I306" s="98"/>
    </row>
    <row r="307" spans="1:9">
      <c r="A307" s="229" t="s">
        <v>188</v>
      </c>
      <c r="B307" s="229"/>
      <c r="C307" s="229"/>
      <c r="D307" s="63">
        <f>SUM(D309)</f>
        <v>125300</v>
      </c>
      <c r="E307" s="63">
        <f>SUM(E309)</f>
        <v>0</v>
      </c>
      <c r="F307" s="100">
        <f t="shared" si="21"/>
        <v>0</v>
      </c>
    </row>
    <row r="308" spans="1:9">
      <c r="A308" s="230" t="s">
        <v>126</v>
      </c>
      <c r="B308" s="230"/>
      <c r="C308" s="230"/>
      <c r="D308" s="111">
        <f>D309</f>
        <v>125300</v>
      </c>
      <c r="E308" s="111">
        <f>E309</f>
        <v>0</v>
      </c>
      <c r="F308" s="102">
        <f t="shared" si="21"/>
        <v>0</v>
      </c>
    </row>
    <row r="309" spans="1:9">
      <c r="A309" s="65" t="s">
        <v>65</v>
      </c>
      <c r="B309" s="227" t="s">
        <v>9</v>
      </c>
      <c r="C309" s="227"/>
      <c r="D309" s="86">
        <f>SUM(D310+D312)</f>
        <v>125300</v>
      </c>
      <c r="E309" s="86">
        <f>SUM(E310+E312)</f>
        <v>0</v>
      </c>
      <c r="F309" s="93">
        <f t="shared" si="21"/>
        <v>0</v>
      </c>
    </row>
    <row r="310" spans="1:9" s="69" customFormat="1">
      <c r="A310" s="65" t="s">
        <v>74</v>
      </c>
      <c r="B310" s="227" t="s">
        <v>75</v>
      </c>
      <c r="C310" s="227"/>
      <c r="D310" s="86">
        <f>SUM(D311)</f>
        <v>40300</v>
      </c>
      <c r="E310" s="86">
        <f>SUM(E311)</f>
        <v>0</v>
      </c>
      <c r="F310" s="93">
        <f t="shared" si="21"/>
        <v>0</v>
      </c>
      <c r="G310" s="103"/>
      <c r="H310" s="103"/>
      <c r="I310" s="103"/>
    </row>
    <row r="311" spans="1:9" s="114" customFormat="1">
      <c r="A311" s="104" t="s">
        <v>82</v>
      </c>
      <c r="B311" s="224" t="s">
        <v>83</v>
      </c>
      <c r="C311" s="224"/>
      <c r="D311" s="108">
        <v>40300</v>
      </c>
      <c r="E311" s="108">
        <v>0</v>
      </c>
      <c r="F311" s="93">
        <f t="shared" si="21"/>
        <v>0</v>
      </c>
      <c r="G311" s="113"/>
      <c r="H311" s="113"/>
      <c r="I311" s="113"/>
    </row>
    <row r="312" spans="1:9">
      <c r="A312" s="65" t="s">
        <v>97</v>
      </c>
      <c r="B312" s="227" t="s">
        <v>98</v>
      </c>
      <c r="C312" s="227"/>
      <c r="D312" s="86">
        <f>SUM(D313)</f>
        <v>85000</v>
      </c>
      <c r="E312" s="86">
        <f>SUM(E313)</f>
        <v>0</v>
      </c>
      <c r="F312" s="93">
        <f t="shared" si="21"/>
        <v>0</v>
      </c>
    </row>
    <row r="313" spans="1:9" s="122" customFormat="1" ht="13.2">
      <c r="A313" s="104" t="s">
        <v>189</v>
      </c>
      <c r="B313" s="224" t="s">
        <v>190</v>
      </c>
      <c r="C313" s="224"/>
      <c r="D313" s="108">
        <v>85000</v>
      </c>
      <c r="E313" s="108">
        <v>0</v>
      </c>
      <c r="F313" s="93">
        <f t="shared" si="21"/>
        <v>0</v>
      </c>
      <c r="G313" s="121"/>
      <c r="H313" s="121"/>
      <c r="I313" s="121"/>
    </row>
    <row r="315" spans="1:9" s="69" customFormat="1">
      <c r="A315"/>
      <c r="B315"/>
      <c r="C315" s="5" t="s">
        <v>191</v>
      </c>
      <c r="D315" s="46"/>
      <c r="E315" s="46"/>
      <c r="F315" s="103"/>
      <c r="G315" s="103"/>
      <c r="H315" s="103"/>
      <c r="I315" s="103"/>
    </row>
    <row r="316" spans="1:9" s="69" customFormat="1">
      <c r="A316"/>
      <c r="B316" s="132" t="s">
        <v>192</v>
      </c>
      <c r="C316" s="133" t="s">
        <v>193</v>
      </c>
      <c r="D316" s="134">
        <f>SUM(D25+D36+D8+D15+D57+D306)</f>
        <v>1426300</v>
      </c>
      <c r="E316" s="134">
        <f>SUM(E25+E36+E8+E15+E57+E306)</f>
        <v>1219870.4100000004</v>
      </c>
      <c r="F316" s="103"/>
      <c r="G316" s="103"/>
      <c r="H316" s="103"/>
      <c r="I316" s="103"/>
    </row>
    <row r="317" spans="1:9" s="69" customFormat="1">
      <c r="A317"/>
      <c r="B317" s="132" t="s">
        <v>194</v>
      </c>
      <c r="C317" s="133" t="s">
        <v>195</v>
      </c>
      <c r="D317" s="134">
        <f>SUM(D171+D177+D186)</f>
        <v>190000</v>
      </c>
      <c r="E317" s="134">
        <f>SUM(E171+E177+E186)</f>
        <v>135375</v>
      </c>
      <c r="F317" s="103"/>
      <c r="G317" s="103"/>
      <c r="H317" s="103"/>
      <c r="I317" s="103"/>
    </row>
    <row r="318" spans="1:9">
      <c r="B318" s="132" t="s">
        <v>196</v>
      </c>
      <c r="C318" s="133" t="s">
        <v>197</v>
      </c>
      <c r="D318" s="134">
        <f>SUM(D73+D123+D160)</f>
        <v>2540000</v>
      </c>
      <c r="E318" s="134">
        <v>1803271.88</v>
      </c>
    </row>
    <row r="319" spans="1:9">
      <c r="B319" s="132" t="s">
        <v>198</v>
      </c>
      <c r="C319" s="133" t="s">
        <v>199</v>
      </c>
      <c r="D319" s="134">
        <f>SUM(D66+D81+D88+D95+D102+D132+D148+D193+D202+D109+D116+D138)</f>
        <v>3560000</v>
      </c>
      <c r="E319" s="134">
        <v>2239929.2599999998</v>
      </c>
    </row>
    <row r="320" spans="1:9" s="69" customFormat="1">
      <c r="A320"/>
      <c r="B320" s="132" t="s">
        <v>200</v>
      </c>
      <c r="C320" s="133" t="s">
        <v>201</v>
      </c>
      <c r="D320" s="134">
        <f>SUM(D248+D260+D267+D276)</f>
        <v>500000</v>
      </c>
      <c r="E320" s="134">
        <f>SUM(E248+E260+E267+E276)</f>
        <v>406972.98</v>
      </c>
      <c r="F320" s="103"/>
      <c r="G320" s="103"/>
      <c r="H320" s="103"/>
      <c r="I320" s="103"/>
    </row>
    <row r="321" spans="1:9" s="69" customFormat="1">
      <c r="A321"/>
      <c r="B321" s="132" t="s">
        <v>202</v>
      </c>
      <c r="C321" s="133" t="s">
        <v>203</v>
      </c>
      <c r="D321" s="134">
        <f>D299</f>
        <v>0</v>
      </c>
      <c r="E321" s="134">
        <f>E299</f>
        <v>0</v>
      </c>
      <c r="F321" s="103"/>
      <c r="G321" s="103"/>
      <c r="H321" s="103"/>
      <c r="I321" s="103"/>
    </row>
    <row r="322" spans="1:9" s="69" customFormat="1">
      <c r="A322"/>
      <c r="B322" s="132" t="s">
        <v>204</v>
      </c>
      <c r="C322" s="133" t="s">
        <v>205</v>
      </c>
      <c r="D322" s="134">
        <f>SUM(D292+D283)</f>
        <v>121000</v>
      </c>
      <c r="E322" s="134">
        <f>SUM(E292+E283)</f>
        <v>120894.43000000001</v>
      </c>
      <c r="F322" s="103"/>
      <c r="G322" s="103"/>
      <c r="H322" s="103"/>
      <c r="I322" s="103"/>
    </row>
    <row r="323" spans="1:9" s="99" customFormat="1" ht="13.8">
      <c r="A323"/>
      <c r="B323" s="132" t="s">
        <v>206</v>
      </c>
      <c r="C323" s="133" t="s">
        <v>207</v>
      </c>
      <c r="D323" s="134">
        <f>SUM(D210+D216+D229+D223)</f>
        <v>695000</v>
      </c>
      <c r="E323" s="134">
        <f>SUM(E210+E216+E229+E223)</f>
        <v>613034.73</v>
      </c>
      <c r="F323" s="98"/>
      <c r="G323" s="98"/>
      <c r="H323" s="98"/>
      <c r="I323" s="98"/>
    </row>
    <row r="324" spans="1:9">
      <c r="B324" s="133"/>
      <c r="C324" s="133" t="s">
        <v>208</v>
      </c>
      <c r="D324" s="134">
        <v>9353300</v>
      </c>
      <c r="E324" s="134">
        <v>7809782.46</v>
      </c>
    </row>
    <row r="325" spans="1:9">
      <c r="A325" s="33"/>
      <c r="B325" s="33"/>
      <c r="C325" s="33"/>
      <c r="D325" s="135"/>
      <c r="E325" s="135"/>
    </row>
    <row r="326" spans="1:9">
      <c r="A326" s="33"/>
      <c r="B326" s="33"/>
      <c r="C326" s="33"/>
      <c r="D326" s="135"/>
      <c r="E326" s="135"/>
    </row>
    <row r="327" spans="1:9">
      <c r="A327" s="33"/>
      <c r="B327" s="33"/>
      <c r="C327" s="33"/>
      <c r="D327" s="135"/>
      <c r="E327" s="135"/>
    </row>
    <row r="328" spans="1:9">
      <c r="C328" s="5" t="s">
        <v>209</v>
      </c>
    </row>
    <row r="329" spans="1:9" s="69" customFormat="1" ht="12.75" customHeight="1">
      <c r="A329" s="252" t="s">
        <v>237</v>
      </c>
      <c r="B329" s="252"/>
      <c r="C329" s="252"/>
      <c r="D329" s="252"/>
      <c r="E329" s="252"/>
      <c r="F329" s="103"/>
      <c r="G329" s="103"/>
      <c r="H329" s="103"/>
      <c r="I329" s="103"/>
    </row>
    <row r="330" spans="1:9" s="69" customFormat="1" ht="12.75" customHeight="1">
      <c r="A330" s="191"/>
      <c r="B330" s="191"/>
      <c r="C330" s="191"/>
      <c r="D330" s="191"/>
      <c r="E330" s="191"/>
      <c r="F330" s="103"/>
      <c r="G330" s="103"/>
      <c r="H330" s="103"/>
      <c r="I330" s="103"/>
    </row>
    <row r="331" spans="1:9" s="69" customFormat="1" ht="12.75" customHeight="1">
      <c r="A331" s="192" t="s">
        <v>251</v>
      </c>
      <c r="B331" s="191"/>
      <c r="C331" s="191"/>
      <c r="D331" s="191"/>
      <c r="E331" s="191"/>
      <c r="F331" s="103"/>
      <c r="G331" s="103"/>
      <c r="H331" s="103"/>
      <c r="I331" s="103"/>
    </row>
    <row r="332" spans="1:9" s="69" customFormat="1" ht="12.75" customHeight="1">
      <c r="A332" s="191" t="s">
        <v>249</v>
      </c>
      <c r="B332" s="191"/>
      <c r="C332" s="191"/>
      <c r="D332" s="191"/>
      <c r="E332" s="191"/>
      <c r="F332" s="103"/>
      <c r="G332" s="103"/>
      <c r="H332" s="103"/>
      <c r="I332" s="103"/>
    </row>
    <row r="333" spans="1:9" s="69" customFormat="1" ht="12.75" customHeight="1">
      <c r="A333" s="194" t="s">
        <v>252</v>
      </c>
      <c r="B333" s="136"/>
      <c r="C333" s="136"/>
      <c r="D333" s="136"/>
      <c r="E333" s="136"/>
      <c r="F333" s="103"/>
      <c r="G333" s="103"/>
      <c r="H333" s="103"/>
      <c r="I333" s="103"/>
    </row>
    <row r="334" spans="1:9" s="69" customFormat="1">
      <c r="A334"/>
      <c r="B334"/>
      <c r="C334"/>
      <c r="D334" s="253" t="s">
        <v>210</v>
      </c>
      <c r="E334" s="253"/>
      <c r="F334" s="103"/>
      <c r="G334" s="103"/>
      <c r="H334" s="103"/>
      <c r="I334" s="103"/>
    </row>
    <row r="335" spans="1:9" s="69" customFormat="1">
      <c r="A335"/>
      <c r="B335"/>
      <c r="C335"/>
      <c r="D335" s="193" t="s">
        <v>250</v>
      </c>
      <c r="E335" s="137"/>
      <c r="F335" s="103"/>
      <c r="G335" s="103"/>
      <c r="H335" s="103"/>
      <c r="I335" s="103"/>
    </row>
    <row r="336" spans="1:9" s="69" customFormat="1">
      <c r="A336"/>
      <c r="B336"/>
      <c r="C336"/>
      <c r="D336" s="137"/>
      <c r="E336" s="137"/>
      <c r="F336" s="103"/>
      <c r="G336" s="103"/>
      <c r="H336" s="103"/>
      <c r="I336" s="103"/>
    </row>
    <row r="337" spans="1:9" s="69" customFormat="1">
      <c r="A337"/>
      <c r="B337"/>
      <c r="C337"/>
      <c r="D337" s="137"/>
      <c r="E337" s="137"/>
      <c r="F337" s="103"/>
      <c r="G337" s="103"/>
      <c r="H337" s="103"/>
      <c r="I337" s="103"/>
    </row>
    <row r="338" spans="1:9" s="69" customFormat="1">
      <c r="A338"/>
      <c r="B338"/>
      <c r="C338"/>
      <c r="D338" s="254"/>
      <c r="E338" s="254"/>
      <c r="F338" s="103"/>
      <c r="G338" s="103"/>
      <c r="H338" s="103"/>
      <c r="I338" s="103"/>
    </row>
    <row r="340" spans="1:9" s="69" customFormat="1">
      <c r="A340" s="251" t="s">
        <v>126</v>
      </c>
      <c r="B340" s="251"/>
      <c r="C340" s="251"/>
      <c r="D340" s="138">
        <v>1599100</v>
      </c>
      <c r="E340" s="138">
        <v>1599100</v>
      </c>
      <c r="F340" s="113"/>
      <c r="G340" s="113"/>
      <c r="H340" s="113"/>
      <c r="I340" s="113"/>
    </row>
    <row r="341" spans="1:9" s="69" customFormat="1">
      <c r="A341" s="251" t="s">
        <v>144</v>
      </c>
      <c r="B341" s="251"/>
      <c r="C341" s="251"/>
      <c r="D341" s="138">
        <v>1020200</v>
      </c>
      <c r="E341" s="138">
        <v>1020200</v>
      </c>
      <c r="F341" s="113"/>
      <c r="G341" s="113"/>
      <c r="H341" s="139"/>
      <c r="I341" s="139"/>
    </row>
    <row r="342" spans="1:9">
      <c r="A342" s="251" t="s">
        <v>142</v>
      </c>
      <c r="B342" s="251"/>
      <c r="C342" s="251"/>
      <c r="D342" s="138">
        <v>914000</v>
      </c>
      <c r="E342" s="138">
        <v>914000</v>
      </c>
      <c r="F342" s="113"/>
      <c r="G342" s="113"/>
      <c r="H342" s="139"/>
      <c r="I342" s="113"/>
    </row>
    <row r="343" spans="1:9">
      <c r="A343" s="251" t="s">
        <v>131</v>
      </c>
      <c r="B343" s="251"/>
      <c r="C343" s="251"/>
      <c r="D343" s="138">
        <v>4420000</v>
      </c>
      <c r="E343" s="138">
        <v>2220590.98</v>
      </c>
      <c r="F343" s="113"/>
      <c r="G343" s="113"/>
      <c r="H343" s="113"/>
      <c r="I343" s="113"/>
    </row>
    <row r="344" spans="1:9">
      <c r="A344" s="251" t="s">
        <v>211</v>
      </c>
      <c r="B344" s="251"/>
      <c r="C344" s="251"/>
      <c r="D344" s="138">
        <v>0</v>
      </c>
      <c r="E344" s="138">
        <v>0</v>
      </c>
      <c r="F344" s="113"/>
      <c r="G344" s="113"/>
      <c r="H344" s="113"/>
      <c r="I344" s="113"/>
    </row>
    <row r="345" spans="1:9">
      <c r="A345" s="251" t="s">
        <v>212</v>
      </c>
      <c r="B345" s="251"/>
      <c r="C345" s="251"/>
      <c r="D345" s="138">
        <v>600000</v>
      </c>
      <c r="E345" s="138">
        <v>655891.48</v>
      </c>
      <c r="F345" s="113"/>
      <c r="G345" s="113"/>
      <c r="H345" s="113"/>
      <c r="I345" s="113"/>
    </row>
    <row r="346" spans="1:9">
      <c r="A346" s="251" t="s">
        <v>213</v>
      </c>
      <c r="B346" s="251"/>
      <c r="C346" s="251"/>
      <c r="D346" s="138">
        <v>0</v>
      </c>
      <c r="E346" s="138">
        <v>0</v>
      </c>
      <c r="F346" s="113"/>
      <c r="G346" s="113"/>
      <c r="H346" s="113"/>
      <c r="I346" s="113"/>
    </row>
    <row r="347" spans="1:9">
      <c r="A347" s="251" t="s">
        <v>135</v>
      </c>
      <c r="B347" s="251"/>
      <c r="C347" s="251"/>
      <c r="D347" s="138">
        <v>1400000</v>
      </c>
      <c r="E347" s="138">
        <v>1400000</v>
      </c>
      <c r="F347" s="113"/>
      <c r="G347" s="113"/>
      <c r="H347" s="113"/>
      <c r="I347" s="113"/>
    </row>
    <row r="348" spans="1:9">
      <c r="A348" s="250" t="s">
        <v>208</v>
      </c>
      <c r="B348" s="250"/>
      <c r="C348" s="250"/>
      <c r="D348" s="140">
        <v>9353300</v>
      </c>
      <c r="E348" s="140">
        <f>SUM(E340:E347)</f>
        <v>7809782.4600000009</v>
      </c>
      <c r="F348" s="113"/>
      <c r="G348" s="113"/>
      <c r="H348" s="113"/>
      <c r="I348" s="113"/>
    </row>
    <row r="354" ht="12.75" customHeight="1"/>
    <row r="360" ht="12.75" customHeight="1"/>
  </sheetData>
  <sheetProtection selectLockedCells="1" selectUnlockedCells="1"/>
  <mergeCells count="325">
    <mergeCell ref="A348:C348"/>
    <mergeCell ref="A342:C342"/>
    <mergeCell ref="A343:C343"/>
    <mergeCell ref="A344:C344"/>
    <mergeCell ref="A345:C345"/>
    <mergeCell ref="A346:C346"/>
    <mergeCell ref="A347:C347"/>
    <mergeCell ref="B313:C313"/>
    <mergeCell ref="A329:E329"/>
    <mergeCell ref="D334:E334"/>
    <mergeCell ref="D338:E338"/>
    <mergeCell ref="A340:C340"/>
    <mergeCell ref="A341:C341"/>
    <mergeCell ref="A307:C307"/>
    <mergeCell ref="A308:C308"/>
    <mergeCell ref="B309:C309"/>
    <mergeCell ref="B310:C310"/>
    <mergeCell ref="B311:C311"/>
    <mergeCell ref="B312:C312"/>
    <mergeCell ref="A301:C301"/>
    <mergeCell ref="B302:C302"/>
    <mergeCell ref="B303:C303"/>
    <mergeCell ref="B304:C304"/>
    <mergeCell ref="A305:C305"/>
    <mergeCell ref="A306:C306"/>
    <mergeCell ref="B295:C295"/>
    <mergeCell ref="B296:C296"/>
    <mergeCell ref="B297:C297"/>
    <mergeCell ref="A298:C298"/>
    <mergeCell ref="A299:C299"/>
    <mergeCell ref="A300:C300"/>
    <mergeCell ref="B289:C289"/>
    <mergeCell ref="B290:C290"/>
    <mergeCell ref="B291:C291"/>
    <mergeCell ref="A292:C292"/>
    <mergeCell ref="A293:C293"/>
    <mergeCell ref="A294:C294"/>
    <mergeCell ref="A283:C283"/>
    <mergeCell ref="A284:C284"/>
    <mergeCell ref="A285:C285"/>
    <mergeCell ref="B286:C286"/>
    <mergeCell ref="B287:C287"/>
    <mergeCell ref="B288:C288"/>
    <mergeCell ref="A277:C277"/>
    <mergeCell ref="A278:C278"/>
    <mergeCell ref="B279:C279"/>
    <mergeCell ref="B280:C280"/>
    <mergeCell ref="B281:C281"/>
    <mergeCell ref="A282:C282"/>
    <mergeCell ref="B271:C271"/>
    <mergeCell ref="B272:C272"/>
    <mergeCell ref="B273:C273"/>
    <mergeCell ref="B274:C274"/>
    <mergeCell ref="B275:C275"/>
    <mergeCell ref="A276:C276"/>
    <mergeCell ref="B265:C265"/>
    <mergeCell ref="A266:C266"/>
    <mergeCell ref="A267:C267"/>
    <mergeCell ref="A268:C268"/>
    <mergeCell ref="A269:C269"/>
    <mergeCell ref="A270:C270"/>
    <mergeCell ref="B259:C259"/>
    <mergeCell ref="A260:C260"/>
    <mergeCell ref="A261:C261"/>
    <mergeCell ref="A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A247:C247"/>
    <mergeCell ref="A248:C248"/>
    <mergeCell ref="A249:C249"/>
    <mergeCell ref="A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A235:C235"/>
    <mergeCell ref="A236:C236"/>
    <mergeCell ref="A237:C237"/>
    <mergeCell ref="B238:C238"/>
    <mergeCell ref="B239:C239"/>
    <mergeCell ref="B240:C240"/>
    <mergeCell ref="A229:C229"/>
    <mergeCell ref="A230:C230"/>
    <mergeCell ref="A231:C231"/>
    <mergeCell ref="B232:C232"/>
    <mergeCell ref="B233:C233"/>
    <mergeCell ref="B234:C234"/>
    <mergeCell ref="A223:C223"/>
    <mergeCell ref="A224:C224"/>
    <mergeCell ref="A225:C225"/>
    <mergeCell ref="B226:C226"/>
    <mergeCell ref="B227:C227"/>
    <mergeCell ref="B228:C228"/>
    <mergeCell ref="A217:C217"/>
    <mergeCell ref="A218:C218"/>
    <mergeCell ref="A219:C219"/>
    <mergeCell ref="B220:C220"/>
    <mergeCell ref="B221:C221"/>
    <mergeCell ref="B222:C222"/>
    <mergeCell ref="A211:C211"/>
    <mergeCell ref="A212:C212"/>
    <mergeCell ref="B213:C213"/>
    <mergeCell ref="B214:C214"/>
    <mergeCell ref="B215:C215"/>
    <mergeCell ref="A216:C216"/>
    <mergeCell ref="B205:C205"/>
    <mergeCell ref="B206:C206"/>
    <mergeCell ref="B207:C207"/>
    <mergeCell ref="B208:C208"/>
    <mergeCell ref="A209:C209"/>
    <mergeCell ref="A210:C210"/>
    <mergeCell ref="B199:C199"/>
    <mergeCell ref="B200:C200"/>
    <mergeCell ref="B201:C201"/>
    <mergeCell ref="A202:C202"/>
    <mergeCell ref="A203:C203"/>
    <mergeCell ref="A204:C204"/>
    <mergeCell ref="A193:C193"/>
    <mergeCell ref="A194:C194"/>
    <mergeCell ref="A195:C195"/>
    <mergeCell ref="B196:C196"/>
    <mergeCell ref="B197:C197"/>
    <mergeCell ref="B198:C198"/>
    <mergeCell ref="A187:C187"/>
    <mergeCell ref="A188:C188"/>
    <mergeCell ref="B189:C189"/>
    <mergeCell ref="B190:C190"/>
    <mergeCell ref="B191:C191"/>
    <mergeCell ref="A192:C192"/>
    <mergeCell ref="B181:C181"/>
    <mergeCell ref="B182:C182"/>
    <mergeCell ref="B183:C183"/>
    <mergeCell ref="B184:C184"/>
    <mergeCell ref="B185:C185"/>
    <mergeCell ref="A186:C186"/>
    <mergeCell ref="B175:C175"/>
    <mergeCell ref="B176:C176"/>
    <mergeCell ref="A177:C177"/>
    <mergeCell ref="A178:C178"/>
    <mergeCell ref="A179:C179"/>
    <mergeCell ref="B180:C180"/>
    <mergeCell ref="B169:C169"/>
    <mergeCell ref="A170:C170"/>
    <mergeCell ref="A171:C171"/>
    <mergeCell ref="A172:C172"/>
    <mergeCell ref="A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A160:C160"/>
    <mergeCell ref="A161:C161"/>
    <mergeCell ref="A162:C162"/>
    <mergeCell ref="A151:C151"/>
    <mergeCell ref="B152:C152"/>
    <mergeCell ref="B153:C153"/>
    <mergeCell ref="B154:C154"/>
    <mergeCell ref="B155:C155"/>
    <mergeCell ref="B156:C156"/>
    <mergeCell ref="B145:C145"/>
    <mergeCell ref="B146:C146"/>
    <mergeCell ref="A147:C147"/>
    <mergeCell ref="A148:C148"/>
    <mergeCell ref="A149:C149"/>
    <mergeCell ref="A150:C150"/>
    <mergeCell ref="A139:C139"/>
    <mergeCell ref="A140:C140"/>
    <mergeCell ref="A141:C141"/>
    <mergeCell ref="B142:C142"/>
    <mergeCell ref="B143:C143"/>
    <mergeCell ref="B144:C144"/>
    <mergeCell ref="A133:C133"/>
    <mergeCell ref="A134:C134"/>
    <mergeCell ref="B135:C135"/>
    <mergeCell ref="B136:C136"/>
    <mergeCell ref="B137:C137"/>
    <mergeCell ref="A138:C138"/>
    <mergeCell ref="A127:C127"/>
    <mergeCell ref="B128:C128"/>
    <mergeCell ref="B129:C129"/>
    <mergeCell ref="B130:C130"/>
    <mergeCell ref="B131:C131"/>
    <mergeCell ref="A132:C132"/>
    <mergeCell ref="B121:C121"/>
    <mergeCell ref="B122:C122"/>
    <mergeCell ref="A123:C123"/>
    <mergeCell ref="A124:C124"/>
    <mergeCell ref="A125:C125"/>
    <mergeCell ref="A126:C126"/>
    <mergeCell ref="B115:C115"/>
    <mergeCell ref="A116:C116"/>
    <mergeCell ref="A117:C117"/>
    <mergeCell ref="A118:C118"/>
    <mergeCell ref="A119:C119"/>
    <mergeCell ref="B120:C120"/>
    <mergeCell ref="A109:C109"/>
    <mergeCell ref="A110:C110"/>
    <mergeCell ref="A111:C111"/>
    <mergeCell ref="B112:C112"/>
    <mergeCell ref="B113:C113"/>
    <mergeCell ref="B114:C114"/>
    <mergeCell ref="A103:C103"/>
    <mergeCell ref="A104:C104"/>
    <mergeCell ref="A105:C105"/>
    <mergeCell ref="B106:C106"/>
    <mergeCell ref="B107:C107"/>
    <mergeCell ref="B108:C108"/>
    <mergeCell ref="A97:C97"/>
    <mergeCell ref="A98:C98"/>
    <mergeCell ref="B99:C99"/>
    <mergeCell ref="B100:C100"/>
    <mergeCell ref="B101:C101"/>
    <mergeCell ref="A102:C102"/>
    <mergeCell ref="B91:C91"/>
    <mergeCell ref="B92:C92"/>
    <mergeCell ref="B93:C93"/>
    <mergeCell ref="B94:C94"/>
    <mergeCell ref="A95:C95"/>
    <mergeCell ref="A96:C96"/>
    <mergeCell ref="B85:C85"/>
    <mergeCell ref="B86:C86"/>
    <mergeCell ref="B87:C87"/>
    <mergeCell ref="A88:C88"/>
    <mergeCell ref="A89:C89"/>
    <mergeCell ref="A90:C90"/>
    <mergeCell ref="B79:C79"/>
    <mergeCell ref="B80:C80"/>
    <mergeCell ref="A81:C81"/>
    <mergeCell ref="A82:C82"/>
    <mergeCell ref="A83:C83"/>
    <mergeCell ref="B84:C84"/>
    <mergeCell ref="A73:C73"/>
    <mergeCell ref="A74:C74"/>
    <mergeCell ref="A75:C75"/>
    <mergeCell ref="A76:C76"/>
    <mergeCell ref="B77:C77"/>
    <mergeCell ref="B78:C78"/>
    <mergeCell ref="A67:C67"/>
    <mergeCell ref="A68:C68"/>
    <mergeCell ref="B69:C69"/>
    <mergeCell ref="B70:C70"/>
    <mergeCell ref="B71:C71"/>
    <mergeCell ref="B72:C72"/>
    <mergeCell ref="B61:C61"/>
    <mergeCell ref="B62:C62"/>
    <mergeCell ref="B63:C63"/>
    <mergeCell ref="B64:C64"/>
    <mergeCell ref="A65:C65"/>
    <mergeCell ref="A66:C66"/>
    <mergeCell ref="B55:C55"/>
    <mergeCell ref="B56:C56"/>
    <mergeCell ref="A57:C57"/>
    <mergeCell ref="A58:C58"/>
    <mergeCell ref="A59:C59"/>
    <mergeCell ref="A60:C60"/>
    <mergeCell ref="A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A47:C47"/>
    <mergeCell ref="A48:C48"/>
    <mergeCell ref="A37:C37"/>
    <mergeCell ref="A38:C38"/>
    <mergeCell ref="A39:C39"/>
    <mergeCell ref="B40:C40"/>
    <mergeCell ref="B41:C41"/>
    <mergeCell ref="B42:C42"/>
    <mergeCell ref="B31:C31"/>
    <mergeCell ref="B32:C32"/>
    <mergeCell ref="B33:C33"/>
    <mergeCell ref="B34:C34"/>
    <mergeCell ref="B35:C35"/>
    <mergeCell ref="A36:C36"/>
    <mergeCell ref="A25:C25"/>
    <mergeCell ref="A26:C26"/>
    <mergeCell ref="A27:C27"/>
    <mergeCell ref="A28:C28"/>
    <mergeCell ref="B29:C29"/>
    <mergeCell ref="B30:C30"/>
    <mergeCell ref="B19:C19"/>
    <mergeCell ref="B20:C20"/>
    <mergeCell ref="B21:C21"/>
    <mergeCell ref="A22:C22"/>
    <mergeCell ref="B23:C23"/>
    <mergeCell ref="A24:C24"/>
    <mergeCell ref="B13:C13"/>
    <mergeCell ref="B14:C14"/>
    <mergeCell ref="A15:C15"/>
    <mergeCell ref="A16:C16"/>
    <mergeCell ref="A17:C17"/>
    <mergeCell ref="B18:C18"/>
    <mergeCell ref="A7:C7"/>
    <mergeCell ref="A8:C8"/>
    <mergeCell ref="A9:C9"/>
    <mergeCell ref="A10:C10"/>
    <mergeCell ref="B11:C11"/>
    <mergeCell ref="B12:C12"/>
    <mergeCell ref="A1:E1"/>
    <mergeCell ref="A2:E2"/>
    <mergeCell ref="B3:C3"/>
    <mergeCell ref="A4:C4"/>
    <mergeCell ref="A5:C5"/>
    <mergeCell ref="B6:C6"/>
  </mergeCells>
  <pageMargins left="0.74791666666666667" right="0.74791666666666667" top="0.98402777777777772" bottom="0.98402777777777772" header="0.5" footer="0.51180555555555551"/>
  <pageSetup paperSize="9" firstPageNumber="0" orientation="landscape" horizontalDpi="300" verticalDpi="300" r:id="rId1"/>
  <headerFooter alignWithMargins="0">
    <oddHeader>&amp;C&amp;"MS Sans Serif,Podebljano"&amp;12 GODIŠNJI IZVJEŠTAJ O IZVRŠENJU PRORAČUNA OPĆINE VRBJE ZA 2022.
II. POSEBNI DIO&amp;RSTRANA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view="pageLayout" zoomScaleNormal="100" workbookViewId="0">
      <selection activeCell="A6" sqref="A6"/>
    </sheetView>
  </sheetViews>
  <sheetFormatPr defaultColWidth="11.5546875" defaultRowHeight="12.6"/>
  <cols>
    <col min="1" max="1" width="6.88671875" customWidth="1"/>
    <col min="2" max="2" width="35.44140625" customWidth="1"/>
    <col min="3" max="3" width="13.109375" customWidth="1"/>
    <col min="4" max="4" width="14.33203125" customWidth="1"/>
    <col min="5" max="5" width="6.6640625" customWidth="1"/>
  </cols>
  <sheetData>
    <row r="1" spans="1:5" ht="20.399999999999999">
      <c r="A1" s="141" t="s">
        <v>0</v>
      </c>
      <c r="B1" s="142"/>
      <c r="C1" s="256"/>
      <c r="D1" s="256"/>
      <c r="E1" s="142"/>
    </row>
    <row r="2" spans="1:5" ht="20.399999999999999">
      <c r="A2" s="257" t="s">
        <v>214</v>
      </c>
      <c r="B2" s="257"/>
      <c r="C2" s="257"/>
      <c r="D2" s="257"/>
      <c r="E2" s="257"/>
    </row>
    <row r="3" spans="1:5" ht="15.6">
      <c r="A3" s="258" t="s">
        <v>242</v>
      </c>
      <c r="B3" s="258"/>
      <c r="C3" s="258"/>
      <c r="D3" s="258"/>
      <c r="E3" s="258"/>
    </row>
    <row r="4" spans="1:5" ht="15.6">
      <c r="A4" s="259" t="s">
        <v>215</v>
      </c>
      <c r="B4" s="259"/>
      <c r="C4" s="259"/>
      <c r="D4" s="259"/>
      <c r="E4" s="259"/>
    </row>
    <row r="5" spans="1:5" ht="15.6">
      <c r="A5" s="259" t="s">
        <v>243</v>
      </c>
      <c r="B5" s="259"/>
      <c r="C5" s="259"/>
      <c r="D5" s="259"/>
      <c r="E5" s="259"/>
    </row>
    <row r="6" spans="1:5" ht="19.2">
      <c r="A6" s="143" t="s">
        <v>216</v>
      </c>
      <c r="B6" s="144" t="s">
        <v>217</v>
      </c>
      <c r="C6" s="145" t="s">
        <v>218</v>
      </c>
      <c r="D6" s="145" t="s">
        <v>239</v>
      </c>
      <c r="E6" s="146" t="s">
        <v>219</v>
      </c>
    </row>
    <row r="7" spans="1:5" ht="12.75" customHeight="1">
      <c r="A7" s="255" t="s">
        <v>220</v>
      </c>
      <c r="B7" s="255"/>
      <c r="C7" s="147" t="s">
        <v>221</v>
      </c>
      <c r="D7" s="147" t="s">
        <v>222</v>
      </c>
      <c r="E7" s="148" t="s">
        <v>223</v>
      </c>
    </row>
    <row r="8" spans="1:5" ht="13.2">
      <c r="A8" s="149" t="s">
        <v>224</v>
      </c>
      <c r="B8" s="150"/>
      <c r="C8" s="151">
        <f>SUM(C9+C11)</f>
        <v>9353300</v>
      </c>
      <c r="D8" s="151">
        <f>SUM(D9+D11)</f>
        <v>7809782.459999999</v>
      </c>
      <c r="E8" s="152">
        <f>D8/C8*100</f>
        <v>83.497615387082618</v>
      </c>
    </row>
    <row r="9" spans="1:5" ht="13.2">
      <c r="A9" s="153" t="s">
        <v>225</v>
      </c>
      <c r="B9" s="150"/>
      <c r="C9" s="154">
        <f>C10</f>
        <v>80000</v>
      </c>
      <c r="D9" s="154">
        <f>D10</f>
        <v>48439.09</v>
      </c>
      <c r="E9" s="152">
        <f>D9/C9*100</f>
        <v>60.548862499999998</v>
      </c>
    </row>
    <row r="10" spans="1:5" ht="13.2">
      <c r="A10" s="155" t="s">
        <v>226</v>
      </c>
      <c r="B10" s="150"/>
      <c r="C10" s="156">
        <f>Proračun_posebni_dio!D5</f>
        <v>80000</v>
      </c>
      <c r="D10" s="156">
        <f>Proračun_posebni_dio!E5</f>
        <v>48439.09</v>
      </c>
      <c r="E10" s="157">
        <f>D10/C10*100</f>
        <v>60.548862499999998</v>
      </c>
    </row>
    <row r="11" spans="1:5" ht="13.2">
      <c r="A11" s="153" t="s">
        <v>227</v>
      </c>
      <c r="B11" s="158"/>
      <c r="C11" s="159">
        <f>C12</f>
        <v>9273300</v>
      </c>
      <c r="D11" s="159">
        <f>D12</f>
        <v>7761343.3699999992</v>
      </c>
      <c r="E11" s="152">
        <f>D11/C11*100</f>
        <v>83.695592399685097</v>
      </c>
    </row>
    <row r="12" spans="1:5" ht="13.2">
      <c r="A12" s="155" t="s">
        <v>228</v>
      </c>
      <c r="B12" s="158"/>
      <c r="C12" s="160">
        <f>Proračun_posebni_dio!D22</f>
        <v>9273300</v>
      </c>
      <c r="D12" s="160">
        <f>Proračun_posebni_dio!E22</f>
        <v>7761343.3699999992</v>
      </c>
      <c r="E12" s="157">
        <f>D12/C12*100</f>
        <v>83.695592399685097</v>
      </c>
    </row>
  </sheetData>
  <sheetProtection selectLockedCells="1" selectUnlockedCells="1"/>
  <mergeCells count="6">
    <mergeCell ref="A7:B7"/>
    <mergeCell ref="C1:D1"/>
    <mergeCell ref="A2:E2"/>
    <mergeCell ref="A3:E3"/>
    <mergeCell ref="A4:E4"/>
    <mergeCell ref="A5:E5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Roman,Uobičajeno"&amp;12&amp;A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5"/>
  <sheetViews>
    <sheetView view="pageLayout" topLeftCell="A22" zoomScaleNormal="100" workbookViewId="0">
      <selection activeCell="A6" sqref="A6"/>
    </sheetView>
  </sheetViews>
  <sheetFormatPr defaultColWidth="11.5546875" defaultRowHeight="12.6"/>
  <cols>
    <col min="1" max="1" width="5.44140625" customWidth="1"/>
    <col min="2" max="2" width="41.6640625" customWidth="1"/>
    <col min="3" max="3" width="14.33203125" customWidth="1"/>
    <col min="4" max="4" width="13.44140625" customWidth="1"/>
    <col min="5" max="5" width="8.6640625" customWidth="1"/>
  </cols>
  <sheetData>
    <row r="1" spans="1:5" ht="20.399999999999999">
      <c r="A1" s="141" t="s">
        <v>0</v>
      </c>
      <c r="B1" s="142"/>
      <c r="C1" s="260"/>
      <c r="D1" s="260"/>
      <c r="E1" s="142"/>
    </row>
    <row r="2" spans="1:5" ht="20.399999999999999">
      <c r="A2" s="257" t="s">
        <v>214</v>
      </c>
      <c r="B2" s="257"/>
      <c r="C2" s="257"/>
      <c r="D2" s="257"/>
      <c r="E2" s="257"/>
    </row>
    <row r="3" spans="1:5" ht="15.6">
      <c r="A3" s="258" t="s">
        <v>240</v>
      </c>
      <c r="B3" s="258"/>
      <c r="C3" s="258"/>
      <c r="D3" s="258"/>
      <c r="E3" s="258"/>
    </row>
    <row r="4" spans="1:5" ht="15.6">
      <c r="A4" s="259" t="s">
        <v>229</v>
      </c>
      <c r="B4" s="259"/>
      <c r="C4" s="259"/>
      <c r="D4" s="259"/>
      <c r="E4" s="259"/>
    </row>
    <row r="5" spans="1:5" ht="15.6">
      <c r="A5" s="259" t="s">
        <v>241</v>
      </c>
      <c r="B5" s="259"/>
      <c r="C5" s="259"/>
      <c r="D5" s="259"/>
      <c r="E5" s="259"/>
    </row>
    <row r="6" spans="1:5" ht="22.8">
      <c r="A6" s="143"/>
      <c r="B6" s="144" t="s">
        <v>217</v>
      </c>
      <c r="C6" s="161" t="s">
        <v>230</v>
      </c>
      <c r="D6" s="145" t="s">
        <v>238</v>
      </c>
      <c r="E6" s="146" t="s">
        <v>219</v>
      </c>
    </row>
    <row r="7" spans="1:5" ht="12.75" customHeight="1">
      <c r="A7" s="255" t="s">
        <v>220</v>
      </c>
      <c r="B7" s="255"/>
      <c r="C7" s="147" t="s">
        <v>221</v>
      </c>
      <c r="D7" s="147" t="s">
        <v>222</v>
      </c>
      <c r="E7" s="148" t="s">
        <v>223</v>
      </c>
    </row>
    <row r="8" spans="1:5" ht="13.2">
      <c r="A8" s="149" t="s">
        <v>224</v>
      </c>
      <c r="B8" s="150"/>
      <c r="C8" s="162">
        <f>SUM(C9+C14)</f>
        <v>9353300</v>
      </c>
      <c r="D8" s="162">
        <f>SUM(D9+D14)</f>
        <v>7809782.459999999</v>
      </c>
      <c r="E8" s="152">
        <f t="shared" ref="E8:E25" si="0">SUM(D8/C8)*100</f>
        <v>83.497615387082618</v>
      </c>
    </row>
    <row r="9" spans="1:5" ht="13.2">
      <c r="A9" s="153" t="s">
        <v>225</v>
      </c>
      <c r="B9" s="150"/>
      <c r="C9" s="163">
        <f>C10</f>
        <v>80000</v>
      </c>
      <c r="D9" s="163">
        <f>D10</f>
        <v>48439.09</v>
      </c>
      <c r="E9" s="152">
        <f t="shared" si="0"/>
        <v>60.548862499999998</v>
      </c>
    </row>
    <row r="10" spans="1:5" ht="13.2">
      <c r="A10" s="155" t="s">
        <v>226</v>
      </c>
      <c r="B10" s="150"/>
      <c r="C10" s="164">
        <f>C11</f>
        <v>80000</v>
      </c>
      <c r="D10" s="164">
        <f>D11</f>
        <v>48439.09</v>
      </c>
      <c r="E10" s="157">
        <f t="shared" si="0"/>
        <v>60.548862499999998</v>
      </c>
    </row>
    <row r="11" spans="1:5" ht="13.2">
      <c r="A11" s="165">
        <v>3</v>
      </c>
      <c r="B11" s="166" t="s">
        <v>9</v>
      </c>
      <c r="C11" s="163">
        <f>SUM(C12:C13)</f>
        <v>80000</v>
      </c>
      <c r="D11" s="163">
        <f>SUM(D12:D13)</f>
        <v>48439.09</v>
      </c>
      <c r="E11" s="152">
        <f t="shared" si="0"/>
        <v>60.548862499999998</v>
      </c>
    </row>
    <row r="12" spans="1:5" ht="13.2">
      <c r="A12" s="167">
        <v>32</v>
      </c>
      <c r="B12" s="168" t="s">
        <v>75</v>
      </c>
      <c r="C12" s="164">
        <f>Proračun_posebni_dio!D12</f>
        <v>70000</v>
      </c>
      <c r="D12" s="164">
        <f>Proračun_posebni_dio!E12</f>
        <v>38939.089999999997</v>
      </c>
      <c r="E12" s="157">
        <f t="shared" si="0"/>
        <v>55.627271428571426</v>
      </c>
    </row>
    <row r="13" spans="1:5" ht="13.2">
      <c r="A13" s="167">
        <v>38</v>
      </c>
      <c r="B13" s="168" t="s">
        <v>98</v>
      </c>
      <c r="C13" s="164">
        <f>Proračun_posebni_dio!D19</f>
        <v>10000</v>
      </c>
      <c r="D13" s="164">
        <f>Proračun_posebni_dio!E19</f>
        <v>9500</v>
      </c>
      <c r="E13" s="157">
        <f t="shared" si="0"/>
        <v>95</v>
      </c>
    </row>
    <row r="14" spans="1:5" ht="13.2">
      <c r="A14" s="153" t="s">
        <v>227</v>
      </c>
      <c r="B14" s="158"/>
      <c r="C14" s="169">
        <f>C15</f>
        <v>9273300</v>
      </c>
      <c r="D14" s="169">
        <f>D15</f>
        <v>7761343.3699999992</v>
      </c>
      <c r="E14" s="152">
        <f t="shared" si="0"/>
        <v>83.695592399685097</v>
      </c>
    </row>
    <row r="15" spans="1:5" ht="13.2">
      <c r="A15" s="155" t="s">
        <v>228</v>
      </c>
      <c r="B15" s="158"/>
      <c r="C15" s="170">
        <f>C16+C23</f>
        <v>9273300</v>
      </c>
      <c r="D15" s="170">
        <f>D16+D23</f>
        <v>7761343.3699999992</v>
      </c>
      <c r="E15" s="157">
        <f t="shared" si="0"/>
        <v>83.695592399685097</v>
      </c>
    </row>
    <row r="16" spans="1:5" ht="13.2">
      <c r="A16" s="165">
        <v>3</v>
      </c>
      <c r="B16" s="171" t="s">
        <v>9</v>
      </c>
      <c r="C16" s="169">
        <f>SUM(C17:C22)</f>
        <v>4663300</v>
      </c>
      <c r="D16" s="169">
        <f>SUM(D17:D22)</f>
        <v>4069500.59</v>
      </c>
      <c r="E16" s="152">
        <f t="shared" si="0"/>
        <v>87.266540647181174</v>
      </c>
    </row>
    <row r="17" spans="1:5" ht="13.2">
      <c r="A17" s="172">
        <v>31</v>
      </c>
      <c r="B17" s="173" t="s">
        <v>67</v>
      </c>
      <c r="C17" s="170">
        <f>Proračun_posebni_dio!D30+Proračun_posebni_dio!D51+Proračun_posebni_dio!D239</f>
        <v>616000</v>
      </c>
      <c r="D17" s="170">
        <f>Proračun_posebni_dio!E30+Proračun_posebni_dio!E51+Proračun_posebni_dio!E239</f>
        <v>578543.49</v>
      </c>
      <c r="E17" s="157">
        <f t="shared" si="0"/>
        <v>93.919397727272724</v>
      </c>
    </row>
    <row r="18" spans="1:5" ht="13.2">
      <c r="A18" s="172">
        <v>32</v>
      </c>
      <c r="B18" s="173" t="s">
        <v>75</v>
      </c>
      <c r="C18" s="174">
        <f>Proračun_posebni_dio!D34+Proračun_posebni_dio!D41+Proračun_posebni_dio!D55+Proračun_posebni_dio!D70+Proračun_posebni_dio!D78+Proračun_posebni_dio!D85+Proračun_posebni_dio!D92+Proračun_posebni_dio!D100+Proračun_posebni_dio!D136+Proračun_posebni_dio!D153+Proračun_posebni_dio!D164+Proračun_posebni_dio!D175+Proračun_posebni_dio!D181+Proračun_posebni_dio!D197+Proračun_posebni_dio!D243+Proračun_posebni_dio!D252+Proračun_posebni_dio!D272+Proračun_posebni_dio!D287+Proračun_posebni_dio!D310</f>
        <v>2780300</v>
      </c>
      <c r="D18" s="174">
        <f>Proračun_posebni_dio!E34+Proračun_posebni_dio!E41+Proračun_posebni_dio!E55+Proračun_posebni_dio!E70+Proračun_posebni_dio!E78+Proračun_posebni_dio!E85+Proračun_posebni_dio!E92+Proračun_posebni_dio!E100+Proračun_posebni_dio!E136+Proračun_posebni_dio!E153+Proračun_posebni_dio!E164+Proračun_posebni_dio!E175+Proračun_posebni_dio!E181+Proračun_posebni_dio!E197+Proračun_posebni_dio!E243+Proračun_posebni_dio!E252+Proračun_posebni_dio!E272+Proračun_posebni_dio!E287+Proračun_posebni_dio!E310</f>
        <v>2422942.7200000002</v>
      </c>
      <c r="E18" s="157">
        <f t="shared" si="0"/>
        <v>87.146808617775065</v>
      </c>
    </row>
    <row r="19" spans="1:5" ht="13.2">
      <c r="A19" s="172">
        <v>34</v>
      </c>
      <c r="B19" s="173" t="s">
        <v>231</v>
      </c>
      <c r="C19" s="174">
        <f>Proračun_posebni_dio!D45+Proračun_posebni_dio!D166+Proračun_posebni_dio!D256</f>
        <v>12000</v>
      </c>
      <c r="D19" s="174">
        <f>Proračun_posebni_dio!E45+Proračun_posebni_dio!E166+Proračun_posebni_dio!E256</f>
        <v>9623.0499999999993</v>
      </c>
      <c r="E19" s="157">
        <f t="shared" si="0"/>
        <v>80.192083333333329</v>
      </c>
    </row>
    <row r="20" spans="1:5" ht="13.2">
      <c r="A20" s="172">
        <v>36</v>
      </c>
      <c r="B20" s="175" t="s">
        <v>232</v>
      </c>
      <c r="C20" s="174">
        <f>Proračun_posebni_dio!D155+Proračun_posebni_dio!D200+Proračun_posebni_dio!D290+Proračun_posebni_dio!D303</f>
        <v>75000</v>
      </c>
      <c r="D20" s="174">
        <f>Proračun_posebni_dio!E155+Proračun_posebni_dio!E200+Proračun_posebni_dio!E290+Proračun_posebni_dio!E303</f>
        <v>82025.350000000006</v>
      </c>
      <c r="E20" s="157">
        <f t="shared" si="0"/>
        <v>109.36713333333334</v>
      </c>
    </row>
    <row r="21" spans="1:5" ht="13.2">
      <c r="A21" s="172">
        <v>37</v>
      </c>
      <c r="B21" s="175" t="s">
        <v>233</v>
      </c>
      <c r="C21" s="174">
        <f>Proračun_posebni_dio!D168+Proračun_posebni_dio!D214+Proračun_posebni_dio!D221+Proračun_posebni_dio!D227</f>
        <v>680000</v>
      </c>
      <c r="D21" s="174">
        <f>Proračun_posebni_dio!E168+Proračun_posebni_dio!E214+Proračun_posebni_dio!E221+Proračun_posebni_dio!E227</f>
        <v>596284.73</v>
      </c>
      <c r="E21" s="157">
        <f t="shared" si="0"/>
        <v>87.688930882352935</v>
      </c>
    </row>
    <row r="22" spans="1:5" ht="13.2">
      <c r="A22" s="172">
        <v>38</v>
      </c>
      <c r="B22" s="173" t="s">
        <v>98</v>
      </c>
      <c r="C22" s="174">
        <f>Proračun_posebni_dio!D184+Proračun_posebni_dio!D190+Proračun_posebni_dio!D233+Proračun_posebni_dio!D258+Proračun_posebni_dio!D274+Proračun_posebni_dio!D312</f>
        <v>500000</v>
      </c>
      <c r="D22" s="174">
        <f>Proračun_posebni_dio!E184+Proračun_posebni_dio!E190+Proračun_posebni_dio!E233+Proračun_posebni_dio!E258+Proračun_posebni_dio!E274+Proračun_posebni_dio!E312</f>
        <v>380081.25</v>
      </c>
      <c r="E22" s="157">
        <f t="shared" si="0"/>
        <v>76.016249999999999</v>
      </c>
    </row>
    <row r="23" spans="1:5" ht="13.2">
      <c r="A23" s="176">
        <v>4</v>
      </c>
      <c r="B23" s="177" t="s">
        <v>234</v>
      </c>
      <c r="C23" s="178">
        <f>SUM(C24:C25)</f>
        <v>4610000</v>
      </c>
      <c r="D23" s="178">
        <f>SUM(D24:D25)</f>
        <v>3691842.78</v>
      </c>
      <c r="E23" s="152">
        <f t="shared" si="0"/>
        <v>80.083357483731007</v>
      </c>
    </row>
    <row r="24" spans="1:5" ht="13.2">
      <c r="A24" s="172">
        <v>42</v>
      </c>
      <c r="B24" s="175" t="s">
        <v>235</v>
      </c>
      <c r="C24" s="174">
        <f>Proračun_opći_dio!C48</f>
        <v>3060000</v>
      </c>
      <c r="D24" s="174">
        <f>Proračun_opći_dio!D48</f>
        <v>2649669.44</v>
      </c>
      <c r="E24" s="157">
        <f t="shared" si="0"/>
        <v>86.590504575163393</v>
      </c>
    </row>
    <row r="25" spans="1:5" ht="13.2">
      <c r="A25" s="172">
        <v>45</v>
      </c>
      <c r="B25" s="175" t="s">
        <v>236</v>
      </c>
      <c r="C25" s="174">
        <f>Proračun_opći_dio!C53</f>
        <v>1550000</v>
      </c>
      <c r="D25" s="174">
        <f>Proračun_opći_dio!D53</f>
        <v>1042173.34</v>
      </c>
      <c r="E25" s="157">
        <f t="shared" si="0"/>
        <v>67.236989677419359</v>
      </c>
    </row>
  </sheetData>
  <sheetProtection selectLockedCells="1" selectUnlockedCells="1"/>
  <mergeCells count="6">
    <mergeCell ref="A7:B7"/>
    <mergeCell ref="C1:D1"/>
    <mergeCell ref="A2:E2"/>
    <mergeCell ref="A3:E3"/>
    <mergeCell ref="A4:E4"/>
    <mergeCell ref="A5:E5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Roman,Uobičajeno"&amp;12&amp;A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Naslovna strana</vt:lpstr>
      <vt:lpstr>Proračun_opći_dio</vt:lpstr>
      <vt:lpstr>Proračun_posebni_dio</vt:lpstr>
      <vt:lpstr>Organizacijska_klasifikacija</vt:lpstr>
      <vt:lpstr>Ekonomska_klasifikacija</vt:lpstr>
      <vt:lpstr>Proračun_opći_dio_4_razina_</vt:lpstr>
      <vt:lpstr>Proračun_posebni_dio_4_razina_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Vesna</cp:lastModifiedBy>
  <cp:lastPrinted>2023-06-14T09:01:06Z</cp:lastPrinted>
  <dcterms:created xsi:type="dcterms:W3CDTF">2022-12-16T11:33:19Z</dcterms:created>
  <dcterms:modified xsi:type="dcterms:W3CDTF">2024-02-21T14:35:55Z</dcterms:modified>
</cp:coreProperties>
</file>